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9420" windowHeight="384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<sst xmlns="http://schemas.openxmlformats.org/spreadsheetml/2006/main" count="224" uniqueCount="202">
  <si>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</si>
  <si>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</si>
  <si>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</si>
  <si>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</si>
  <si>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</si>
  <si>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</si>
  <si>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</si>
  <si>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</si>
  <si>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</si>
  <si>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</si>
  <si>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</si>
  <si>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</si>
  <si>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</si>
  <si>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</si>
  <si>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</si>
  <si>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</si>
  <si>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</si>
  <si>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</si>
  <si>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</si>
  <si>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</si>
  <si>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</si>
  <si>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</si>
  <si>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</si>
  <si>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</si>
  <si>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</si>
  <si>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</si>
  <si>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</si>
  <si>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</si>
  <si>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</si>
  <si>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</si>
  <si>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Развитие  ЕДДС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</si>
  <si>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</si>
  <si>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</si>
  <si>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</si>
  <si>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</si>
  <si>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</si>
  <si>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</si>
  <si>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</si>
  <si>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</si>
  <si>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</si>
  <si>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</si>
  <si>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</si>
  <si>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</si>
  <si>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</si>
  <si>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</si>
  <si>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</si>
  <si>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</si>
  <si>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</si>
  <si>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</si>
  <si>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</si>
  <si>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</si>
  <si>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</si>
  <si>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</si>
  <si>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</si>
  <si>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</si>
  <si>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</si>
  <si>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</si>
  <si>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</si>
  <si>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</si>
  <si>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</si>
  <si>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</si>
  <si>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</si>
  <si>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</si>
  <si>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</si>
  <si>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</si>
  <si>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</si>
  <si>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</si>
  <si>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</si>
  <si>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</si>
  <si>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</si>
  <si>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</si>
  <si>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</si>
  <si>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</si>
  <si>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</si>
  <si>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</si>
  <si>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</si>
  <si>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</si>
  <si>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</si>
  <si>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</si>
  <si>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</si>
  <si>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</si>
  <si>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</si>
  <si>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</si>
  <si>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</si>
  <si>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</si>
  <si>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</si>
  <si>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</si>
  <si>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</si>
  <si>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</si>
  <si>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</si>
  <si>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</si>
  <si>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</si>
  <si>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</si>
  <si>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</si>
  <si>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</si>
  <si>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</si>
  <si>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</si>
  <si>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</si>
  <si>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</si>
  <si>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</si>
  <si>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</si>
  <si>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</si>
  <si>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</si>
  <si>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</si>
  <si>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</si>
  <si>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</si>
  <si>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</si>
  <si>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</si>
  <si>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</si>
  <si>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</si>
  <si>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</si>
  <si>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</si>
  <si>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</si>
  <si>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>Основное мероприятие - Реализация перечня народных инициатив на 2019 год за счет средств областного бюджета</t>
  </si>
  <si>
    <t>Основное мероприятие - Реализация перечня народных инициатив на 2019 год за счет средств местного бюджета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</si>
  <si>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</si>
  <si>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</si>
  <si>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</si>
  <si>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</si>
  <si>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</si>
  <si>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</si>
  <si>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</si>
  <si>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</si>
  <si>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</si>
  <si>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</si>
  <si>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</si>
  <si>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2020 год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</si>
  <si>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</si>
  <si>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</si>
  <si>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</si>
  <si>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</si>
  <si>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</si>
  <si>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</si>
  <si>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Основное мероприятие - Проведение Всероссийской переписи населения 2020 года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</si>
  <si>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</si>
  <si>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</si>
  <si>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</si>
  <si>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</si>
  <si>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</si>
  <si>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</si>
  <si>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</si>
  <si>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</si>
  <si>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</si>
  <si>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Основное мероприятие - Реализация перечня народных инициатив на 2020 год за счет средств областного бюджета</t>
  </si>
  <si>
    <t>Основное мероприятие - Реализация перечня народных инициатив на 2020 год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</si>
  <si>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</si>
  <si>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</si>
  <si>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</si>
  <si>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</si>
  <si>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</si>
  <si>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</si>
  <si>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</si>
  <si>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</si>
  <si>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</si>
  <si>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</si>
  <si>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</si>
  <si>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</si>
  <si>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</si>
  <si>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</si>
  <si>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</si>
  <si>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</si>
  <si>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</si>
  <si>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</si>
  <si>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</si>
  <si>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</si>
  <si>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</si>
  <si>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</si>
  <si>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</si>
  <si>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</si>
  <si>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</si>
  <si>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</si>
  <si>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</si>
  <si>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</si>
  <si>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</si>
  <si>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</si>
  <si>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</si>
  <si>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</si>
  <si>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</si>
  <si>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</si>
  <si>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</si>
  <si>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</si>
  <si>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</si>
  <si>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</si>
  <si>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</si>
  <si>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</si>
  <si>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</si>
  <si>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</si>
  <si>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</si>
  <si>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</si>
  <si>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</si>
  <si>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</si>
  <si>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</si>
  <si>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</si>
  <si>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основное мероприятие -  Строительство пунктов временного накопления отходов в поселениях района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</si>
  <si>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</si>
  <si>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</si>
  <si>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</si>
  <si>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</si>
  <si>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</si>
  <si>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</si>
  <si>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</si>
  <si>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исполнение на
01.05.2020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</si>
</sst>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7" fillId="35" borderId="10" xfId="0" applyFont="1" applyFill="1" applyBorder="1" applyAlignment="1">
      <alignment horizontal="left" wrapText="1"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7" fillId="0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4">
          <cell r="J14">
            <v>1370071715</v>
          </cell>
          <cell r="K14">
            <v>1803670381</v>
          </cell>
        </row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66">
          <cell r="ER66">
            <v>0</v>
          </cell>
          <cell r="ES66">
            <v>0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67">
          <cell r="J167">
            <v>28300</v>
          </cell>
          <cell r="K167">
            <v>28300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05">
          <cell r="ES505">
            <v>0</v>
          </cell>
        </row>
        <row r="506">
          <cell r="ES506">
            <v>0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  <cell r="ER757">
            <v>0</v>
          </cell>
          <cell r="ES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  <cell r="ES989">
            <v>0</v>
          </cell>
        </row>
        <row r="994">
          <cell r="ER994">
            <v>0</v>
          </cell>
          <cell r="ES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60">
          <cell r="ER1260">
            <v>0</v>
          </cell>
          <cell r="ES1260">
            <v>0</v>
          </cell>
        </row>
        <row r="1267">
          <cell r="ER1267">
            <v>0</v>
          </cell>
          <cell r="ES1267">
            <v>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H1331">
            <v>0</v>
          </cell>
          <cell r="J1331">
            <v>835400</v>
          </cell>
          <cell r="K1331">
            <v>315400</v>
          </cell>
          <cell r="ES1331">
            <v>0</v>
          </cell>
        </row>
        <row r="1338">
          <cell r="H1338">
            <v>0</v>
          </cell>
          <cell r="J1338">
            <v>53400</v>
          </cell>
          <cell r="K1338">
            <v>20200</v>
          </cell>
          <cell r="ES1338">
            <v>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81">
          <cell r="ER1381">
            <v>0</v>
          </cell>
          <cell r="ES1381">
            <v>0</v>
          </cell>
        </row>
        <row r="1388">
          <cell r="ER1388">
            <v>0</v>
          </cell>
          <cell r="ES1388">
            <v>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03">
          <cell r="ER1503">
            <v>0</v>
          </cell>
          <cell r="ES1503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37">
          <cell r="ER1737">
            <v>2479139.37</v>
          </cell>
          <cell r="ES1737">
            <v>0</v>
          </cell>
        </row>
        <row r="1756">
          <cell r="ER1756">
            <v>158260.63</v>
          </cell>
          <cell r="ES1756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26">
          <cell r="ER2126">
            <v>0</v>
          </cell>
          <cell r="ES2126">
            <v>0</v>
          </cell>
        </row>
        <row r="2147">
          <cell r="ER2147">
            <v>0</v>
          </cell>
          <cell r="ES2147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26">
          <cell r="ER2626">
            <v>3800</v>
          </cell>
        </row>
        <row r="2647">
          <cell r="J2647">
            <v>3666684</v>
          </cell>
          <cell r="K2647">
            <v>2652189</v>
          </cell>
        </row>
        <row r="2657">
          <cell r="ER2657">
            <v>0</v>
          </cell>
          <cell r="ES2657">
            <v>0</v>
          </cell>
        </row>
        <row r="2662">
          <cell r="J2662">
            <v>0</v>
          </cell>
          <cell r="K2662">
            <v>0</v>
          </cell>
        </row>
        <row r="2663">
          <cell r="ER2663">
            <v>0</v>
          </cell>
          <cell r="ES2663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  <cell r="ER2707">
            <v>0</v>
          </cell>
          <cell r="ES2707">
            <v>0</v>
          </cell>
        </row>
        <row r="2723">
          <cell r="I2723">
            <v>0</v>
          </cell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H3233">
            <v>0</v>
          </cell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48">
          <cell r="ER3348">
            <v>0</v>
          </cell>
          <cell r="ES3348">
            <v>0</v>
          </cell>
        </row>
        <row r="3355">
          <cell r="ER3355">
            <v>0</v>
          </cell>
          <cell r="ES3355">
            <v>0</v>
          </cell>
        </row>
        <row r="3362">
          <cell r="ER3362">
            <v>0</v>
          </cell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H3411">
            <v>0</v>
          </cell>
          <cell r="J3411">
            <v>2820000</v>
          </cell>
          <cell r="K3411">
            <v>0</v>
          </cell>
        </row>
        <row r="3418">
          <cell r="H3418">
            <v>0</v>
          </cell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09">
          <cell r="ER3509">
            <v>0</v>
          </cell>
          <cell r="ES3509">
            <v>0</v>
          </cell>
        </row>
        <row r="3516">
          <cell r="ER3516">
            <v>0</v>
          </cell>
          <cell r="ES3516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8"/>
  <sheetViews>
    <sheetView tabSelected="1" zoomScalePageLayoutView="0" workbookViewId="0" topLeftCell="A220">
      <selection activeCell="B227" sqref="B227"/>
    </sheetView>
  </sheetViews>
  <sheetFormatPr defaultColWidth="9.00390625" defaultRowHeight="12.75"/>
  <cols>
    <col min="1" max="1" width="47.00390625" style="0" customWidth="1"/>
    <col min="2" max="3" width="23.125" style="0" customWidth="1"/>
    <col min="4" max="5" width="23.125" style="0" hidden="1" customWidth="1"/>
    <col min="6" max="6" width="9.125" style="0" customWidth="1"/>
    <col min="7" max="7" width="19.00390625" style="0" customWidth="1"/>
    <col min="8" max="8" width="9.125" style="0" customWidth="1"/>
  </cols>
  <sheetData>
    <row r="2" ht="15.75">
      <c r="A2" s="3" t="s">
        <v>125</v>
      </c>
    </row>
    <row r="4" spans="1:5" ht="43.5" customHeight="1">
      <c r="A4" s="4" t="s">
        <v>0</v>
      </c>
      <c r="B4" s="4" t="s">
        <v>126</v>
      </c>
      <c r="C4" s="31" t="s">
        <v>201</v>
      </c>
      <c r="D4" s="4" t="s">
        <v>127</v>
      </c>
      <c r="E4" s="4" t="s">
        <v>128</v>
      </c>
    </row>
    <row r="5" spans="1:7" ht="36">
      <c r="A5" s="5" t="s">
        <v>129</v>
      </c>
      <c r="B5" s="6">
        <f>B6+B12+B14+B25+B28+B33</f>
        <v>212314824</v>
      </c>
      <c r="C5" s="6">
        <f>C6+C12+C14+C25+C28+C33</f>
        <v>70983590.47</v>
      </c>
      <c r="D5" s="6">
        <f>D6+D12+D14+D25+D28+D33</f>
        <v>195611702</v>
      </c>
      <c r="E5" s="6">
        <f>E6+E12+E14+E25+E28+E33</f>
        <v>190580918</v>
      </c>
      <c r="G5" s="38"/>
    </row>
    <row r="6" spans="1:5" ht="36">
      <c r="A6" s="7" t="s">
        <v>130</v>
      </c>
      <c r="B6" s="8">
        <f>SUM(B7:B11)</f>
        <v>34837502</v>
      </c>
      <c r="C6" s="8">
        <f>C7+C8+C11+C9+C10</f>
        <v>12105562.88</v>
      </c>
      <c r="D6" s="8">
        <f>D7+D8+D11</f>
        <v>33243912</v>
      </c>
      <c r="E6" s="8">
        <f>E7+E8+E11</f>
        <v>32833772</v>
      </c>
    </row>
    <row r="7" spans="1:5" ht="36">
      <c r="A7" s="9" t="s">
        <v>1</v>
      </c>
      <c r="B7" s="10">
        <v>34581322</v>
      </c>
      <c r="C7" s="10">
        <v>12091088.38</v>
      </c>
      <c r="D7" s="10">
        <f>'[1]анализ 2020'!J18+'[1]анализ 2020'!J26</f>
        <v>33061612</v>
      </c>
      <c r="E7" s="10">
        <f>'[1]анализ 2020'!K18+'[1]анализ 2020'!K26</f>
        <v>32651472</v>
      </c>
    </row>
    <row r="8" spans="1:5" ht="36">
      <c r="A8" s="9" t="s">
        <v>2</v>
      </c>
      <c r="B8" s="10">
        <v>92880</v>
      </c>
      <c r="C8" s="10">
        <v>13300</v>
      </c>
      <c r="D8" s="10">
        <f>'[1]анализ 2020'!J82</f>
        <v>19000</v>
      </c>
      <c r="E8" s="10">
        <f>'[1]анализ 2020'!K82</f>
        <v>19000</v>
      </c>
    </row>
    <row r="9" spans="1:5" ht="36" hidden="1">
      <c r="A9" s="9" t="s">
        <v>116</v>
      </c>
      <c r="B9" s="10">
        <f>'[1]анализ 2020'!ER66</f>
        <v>0</v>
      </c>
      <c r="C9" s="10">
        <f>'[1]анализ 2020'!ES66</f>
        <v>0</v>
      </c>
      <c r="D9" s="10"/>
      <c r="E9" s="10"/>
    </row>
    <row r="10" spans="1:5" ht="36" hidden="1">
      <c r="A10" s="9" t="s">
        <v>117</v>
      </c>
      <c r="B10" s="10">
        <f>'[1]анализ 2020'!ER74</f>
        <v>0</v>
      </c>
      <c r="C10" s="10">
        <f>'[1]анализ 2020'!ES74</f>
        <v>0</v>
      </c>
      <c r="D10" s="10"/>
      <c r="E10" s="10"/>
    </row>
    <row r="11" spans="1:5" ht="36">
      <c r="A11" s="9" t="s">
        <v>105</v>
      </c>
      <c r="B11" s="10">
        <v>163300</v>
      </c>
      <c r="C11" s="10">
        <v>1174.5</v>
      </c>
      <c r="D11" s="10">
        <f>'[1]анализ 2020'!J104</f>
        <v>163300</v>
      </c>
      <c r="E11" s="10">
        <f>'[1]анализ 2020'!K104</f>
        <v>163300</v>
      </c>
    </row>
    <row r="12" spans="1:5" ht="39" customHeight="1">
      <c r="A12" s="7" t="s">
        <v>131</v>
      </c>
      <c r="B12" s="8">
        <f>B13</f>
        <v>841488.04</v>
      </c>
      <c r="C12" s="8">
        <f>C13</f>
        <v>128730.06</v>
      </c>
      <c r="D12" s="8">
        <f>D13</f>
        <v>780060</v>
      </c>
      <c r="E12" s="8">
        <f>E13</f>
        <v>780060</v>
      </c>
    </row>
    <row r="13" spans="1:5" ht="36">
      <c r="A13" s="9" t="s">
        <v>3</v>
      </c>
      <c r="B13" s="10">
        <v>841488.04</v>
      </c>
      <c r="C13" s="10">
        <v>128730.06</v>
      </c>
      <c r="D13" s="10">
        <f>'[1]анализ 2020'!J128</f>
        <v>780060</v>
      </c>
      <c r="E13" s="10">
        <f>'[1]анализ 2020'!K128</f>
        <v>780060</v>
      </c>
    </row>
    <row r="14" spans="1:5" ht="36">
      <c r="A14" s="7" t="s">
        <v>132</v>
      </c>
      <c r="B14" s="8">
        <f>SUM(B15:B24)</f>
        <v>45912600</v>
      </c>
      <c r="C14" s="8">
        <f>SUM(C15:C24)</f>
        <v>13604491.1</v>
      </c>
      <c r="D14" s="8">
        <f>SUM(D15:D24)</f>
        <v>45400200</v>
      </c>
      <c r="E14" s="8">
        <f>SUM(E15:E24)</f>
        <v>45437800</v>
      </c>
    </row>
    <row r="15" spans="1:7" ht="36">
      <c r="A15" s="11" t="s">
        <v>104</v>
      </c>
      <c r="B15" s="36">
        <v>28300</v>
      </c>
      <c r="C15" s="36">
        <v>0</v>
      </c>
      <c r="D15" s="36">
        <f>'[1]анализ 2020'!J167</f>
        <v>28300</v>
      </c>
      <c r="E15" s="36">
        <f>'[1]анализ 2020'!K167</f>
        <v>28300</v>
      </c>
      <c r="G15" s="2"/>
    </row>
    <row r="16" spans="1:5" ht="36">
      <c r="A16" s="11" t="s">
        <v>4</v>
      </c>
      <c r="B16" s="10">
        <v>654900</v>
      </c>
      <c r="C16" s="10">
        <v>141920.33</v>
      </c>
      <c r="D16" s="10">
        <f>'[1]анализ 2020'!J1109</f>
        <v>654900</v>
      </c>
      <c r="E16" s="10">
        <f>'[1]анализ 2020'!K1109</f>
        <v>654900</v>
      </c>
    </row>
    <row r="17" spans="1:5" ht="48">
      <c r="A17" s="11" t="s">
        <v>5</v>
      </c>
      <c r="B17" s="10">
        <v>654900</v>
      </c>
      <c r="C17" s="10">
        <v>201020.09</v>
      </c>
      <c r="D17" s="10">
        <f>'[1]анализ 2020'!J193</f>
        <v>654900</v>
      </c>
      <c r="E17" s="10">
        <f>'[1]анализ 2020'!K193</f>
        <v>654900</v>
      </c>
    </row>
    <row r="18" spans="1:5" ht="60">
      <c r="A18" s="11" t="s">
        <v>6</v>
      </c>
      <c r="B18" s="10">
        <v>585300</v>
      </c>
      <c r="C18" s="10">
        <v>172407.78</v>
      </c>
      <c r="D18" s="10">
        <f>'[1]анализ 2020'!J218</f>
        <v>585300</v>
      </c>
      <c r="E18" s="10">
        <f>'[1]анализ 2020'!K218</f>
        <v>585300</v>
      </c>
    </row>
    <row r="19" spans="1:5" ht="60">
      <c r="A19" s="11" t="s">
        <v>7</v>
      </c>
      <c r="B19" s="10">
        <v>1319300</v>
      </c>
      <c r="C19" s="10">
        <v>393681.9</v>
      </c>
      <c r="D19" s="10">
        <f>'[1]анализ 2020'!J296</f>
        <v>1319300</v>
      </c>
      <c r="E19" s="10">
        <f>'[1]анализ 2020'!K296</f>
        <v>1319300</v>
      </c>
    </row>
    <row r="20" spans="1:5" ht="84">
      <c r="A20" s="12" t="s">
        <v>81</v>
      </c>
      <c r="B20" s="10">
        <v>700</v>
      </c>
      <c r="C20" s="10">
        <v>0</v>
      </c>
      <c r="D20" s="10">
        <f>'[1]анализ 2020'!J321</f>
        <v>700</v>
      </c>
      <c r="E20" s="10">
        <f>'[1]анализ 2020'!K321</f>
        <v>700</v>
      </c>
    </row>
    <row r="21" spans="1:5" ht="48">
      <c r="A21" s="9" t="s">
        <v>86</v>
      </c>
      <c r="B21" s="10">
        <v>8700</v>
      </c>
      <c r="C21" s="10">
        <v>0</v>
      </c>
      <c r="D21" s="10">
        <f>'[1]анализ 2020'!J273</f>
        <v>7900</v>
      </c>
      <c r="E21" s="10">
        <f>'[1]анализ 2020'!K273</f>
        <v>45500</v>
      </c>
    </row>
    <row r="22" spans="1:5" ht="24">
      <c r="A22" s="39" t="s">
        <v>133</v>
      </c>
      <c r="B22" s="10">
        <v>511600</v>
      </c>
      <c r="C22" s="10">
        <v>0</v>
      </c>
      <c r="D22" s="10">
        <v>0</v>
      </c>
      <c r="E22" s="10">
        <v>0</v>
      </c>
    </row>
    <row r="23" spans="1:5" ht="48">
      <c r="A23" s="13" t="s">
        <v>8</v>
      </c>
      <c r="B23" s="10">
        <v>41666500</v>
      </c>
      <c r="C23" s="10">
        <v>12695461</v>
      </c>
      <c r="D23" s="10">
        <f>'[1]анализ 2020'!J1975</f>
        <v>41666500</v>
      </c>
      <c r="E23" s="10">
        <f>'[1]анализ 2020'!K1975</f>
        <v>41666500</v>
      </c>
    </row>
    <row r="24" spans="1:5" ht="36">
      <c r="A24" s="11" t="s">
        <v>9</v>
      </c>
      <c r="B24" s="10">
        <v>482400</v>
      </c>
      <c r="C24" s="10">
        <v>0</v>
      </c>
      <c r="D24" s="10">
        <f>'[1]анализ 2020'!J2756</f>
        <v>482400</v>
      </c>
      <c r="E24" s="10">
        <f>'[1]анализ 2020'!K2756</f>
        <v>482400</v>
      </c>
    </row>
    <row r="25" spans="1:5" ht="36" customHeight="1">
      <c r="A25" s="7" t="s">
        <v>134</v>
      </c>
      <c r="B25" s="8">
        <f>B26+B27</f>
        <v>2297932</v>
      </c>
      <c r="C25" s="8">
        <f>C26+C27</f>
        <v>1114757.38</v>
      </c>
      <c r="D25" s="8">
        <f>D26</f>
        <v>2297932</v>
      </c>
      <c r="E25" s="8">
        <f>E26</f>
        <v>2883578</v>
      </c>
    </row>
    <row r="26" spans="1:5" ht="60">
      <c r="A26" s="11" t="s">
        <v>10</v>
      </c>
      <c r="B26" s="10">
        <v>2297932</v>
      </c>
      <c r="C26" s="10">
        <v>1114757.38</v>
      </c>
      <c r="D26" s="10">
        <f>'[1]анализ 2020'!J361</f>
        <v>2297932</v>
      </c>
      <c r="E26" s="10">
        <f>'[1]анализ 2020'!K361</f>
        <v>2883578</v>
      </c>
    </row>
    <row r="27" spans="1:5" ht="38.25">
      <c r="A27" s="40" t="s">
        <v>135</v>
      </c>
      <c r="B27" s="10">
        <v>0</v>
      </c>
      <c r="C27" s="10">
        <v>0</v>
      </c>
      <c r="D27" s="10"/>
      <c r="E27" s="10"/>
    </row>
    <row r="28" spans="1:5" ht="38.25" customHeight="1">
      <c r="A28" s="7" t="s">
        <v>136</v>
      </c>
      <c r="B28" s="8">
        <f>SUM(B29:B32)</f>
        <v>122703949</v>
      </c>
      <c r="C28" s="8">
        <f>SUM(C29:C32)</f>
        <v>41870627.62</v>
      </c>
      <c r="D28" s="8">
        <f>SUM(D29:D32)</f>
        <v>106484976</v>
      </c>
      <c r="E28" s="8">
        <f>SUM(E29:E32)</f>
        <v>103529092</v>
      </c>
    </row>
    <row r="29" spans="1:5" ht="72">
      <c r="A29" s="9" t="s">
        <v>11</v>
      </c>
      <c r="B29" s="10">
        <v>14516249</v>
      </c>
      <c r="C29" s="10">
        <v>4569207.62</v>
      </c>
      <c r="D29" s="10">
        <f>'[1]анализ 2020'!J1003</f>
        <v>9640776</v>
      </c>
      <c r="E29" s="10">
        <f>'[1]анализ 2020'!K1003</f>
        <v>9558292</v>
      </c>
    </row>
    <row r="30" spans="1:5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</row>
    <row r="31" spans="1:5" ht="36">
      <c r="A31" s="9" t="s">
        <v>13</v>
      </c>
      <c r="B31" s="10">
        <v>108187700</v>
      </c>
      <c r="C31" s="10">
        <v>37301420</v>
      </c>
      <c r="D31" s="10">
        <f>'[1]анализ 2020'!J1055</f>
        <v>96844200</v>
      </c>
      <c r="E31" s="10">
        <f>'[1]анализ 2020'!K1055</f>
        <v>93970800</v>
      </c>
    </row>
    <row r="32" spans="1:5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</row>
    <row r="33" spans="1:5" ht="36">
      <c r="A33" s="7" t="s">
        <v>137</v>
      </c>
      <c r="B33" s="8">
        <f>SUM(B34:B36)</f>
        <v>5721352.96</v>
      </c>
      <c r="C33" s="8">
        <f>SUM(C34:C36)</f>
        <v>2159421.4299999997</v>
      </c>
      <c r="D33" s="8">
        <f>SUM(D34:D36)</f>
        <v>7404622</v>
      </c>
      <c r="E33" s="8">
        <f>SUM(E34:E36)</f>
        <v>5116616</v>
      </c>
    </row>
    <row r="34" spans="1:5" ht="36">
      <c r="A34" s="9" t="s">
        <v>15</v>
      </c>
      <c r="B34" s="10">
        <v>4981836</v>
      </c>
      <c r="C34" s="10">
        <v>2096121.43</v>
      </c>
      <c r="D34" s="10">
        <f>'[1]анализ 2020'!J3106</f>
        <v>6224622</v>
      </c>
      <c r="E34" s="10">
        <f>'[1]анализ 2020'!K3106</f>
        <v>3936616</v>
      </c>
    </row>
    <row r="35" spans="1:5" ht="36">
      <c r="A35" s="9" t="s">
        <v>16</v>
      </c>
      <c r="B35" s="10">
        <v>6400</v>
      </c>
      <c r="C35" s="10">
        <v>6400</v>
      </c>
      <c r="D35" s="10"/>
      <c r="E35" s="10"/>
    </row>
    <row r="36" spans="1:5" ht="63" customHeight="1">
      <c r="A36" s="9" t="s">
        <v>17</v>
      </c>
      <c r="B36" s="10">
        <v>733116.96</v>
      </c>
      <c r="C36" s="10">
        <v>56900</v>
      </c>
      <c r="D36" s="10">
        <f>'[1]анализ 2020'!J3161</f>
        <v>1180000</v>
      </c>
      <c r="E36" s="10">
        <f>'[1]анализ 2020'!K3161</f>
        <v>1180000</v>
      </c>
    </row>
    <row r="37" spans="1:5" ht="12.75">
      <c r="A37" s="1"/>
      <c r="B37" s="1"/>
      <c r="C37" s="1"/>
      <c r="D37" s="1"/>
      <c r="E37" s="1"/>
    </row>
    <row r="38" spans="1:5" ht="36">
      <c r="A38" s="5" t="s">
        <v>138</v>
      </c>
      <c r="B38" s="6">
        <f>SUM(B39:B48)</f>
        <v>104225185</v>
      </c>
      <c r="C38" s="6">
        <f>SUM(C39:C48)</f>
        <v>104546.53</v>
      </c>
      <c r="D38" s="6">
        <f>SUM(D39:D48)</f>
        <v>103425185</v>
      </c>
      <c r="E38" s="6">
        <f>SUM(E39:E48)</f>
        <v>689420685</v>
      </c>
    </row>
    <row r="39" spans="1:5" ht="25.5">
      <c r="A39" s="32" t="s">
        <v>87</v>
      </c>
      <c r="B39" s="10">
        <v>1232085</v>
      </c>
      <c r="C39" s="10">
        <v>104546.53</v>
      </c>
      <c r="D39" s="10">
        <f>'[1]анализ 2020'!J384</f>
        <v>1298585</v>
      </c>
      <c r="E39" s="10">
        <f>'[1]анализ 2020'!K384</f>
        <v>1240285</v>
      </c>
    </row>
    <row r="40" spans="1:5" ht="38.25">
      <c r="A40" s="40" t="s">
        <v>135</v>
      </c>
      <c r="B40" s="10">
        <v>66500</v>
      </c>
      <c r="C40" s="10">
        <v>0</v>
      </c>
      <c r="D40" s="10"/>
      <c r="E40" s="10"/>
    </row>
    <row r="41" spans="1:5" ht="63.75" hidden="1">
      <c r="A41" s="35" t="s">
        <v>100</v>
      </c>
      <c r="B41" s="10">
        <f>'[1]анализ 2020'!ER2147</f>
        <v>0</v>
      </c>
      <c r="C41" s="10">
        <f>'[1]анализ 2020'!ES2147</f>
        <v>0</v>
      </c>
      <c r="D41" s="10"/>
      <c r="E41" s="10"/>
    </row>
    <row r="42" spans="1:5" ht="60">
      <c r="A42" s="16" t="s">
        <v>83</v>
      </c>
      <c r="B42" s="10">
        <v>50000</v>
      </c>
      <c r="C42" s="10">
        <v>0</v>
      </c>
      <c r="D42" s="10">
        <f>'[1]анализ 2020'!J2154</f>
        <v>50000</v>
      </c>
      <c r="E42" s="10">
        <f>'[1]анализ 2020'!K2154</f>
        <v>50000</v>
      </c>
    </row>
    <row r="43" spans="1:5" ht="51" hidden="1">
      <c r="A43" s="34" t="s">
        <v>139</v>
      </c>
      <c r="B43" s="10">
        <f>'[1]анализ 2020'!ER2805</f>
        <v>0</v>
      </c>
      <c r="C43" s="10">
        <f>'[1]анализ 2020'!ES2805</f>
        <v>0</v>
      </c>
      <c r="D43" s="10"/>
      <c r="E43" s="10"/>
    </row>
    <row r="44" spans="1:5" ht="51" hidden="1">
      <c r="A44" s="34" t="s">
        <v>140</v>
      </c>
      <c r="B44" s="10">
        <f>'[1]анализ 2020'!ER2830</f>
        <v>0</v>
      </c>
      <c r="C44" s="10">
        <f>'[1]анализ 2020'!ES2830</f>
        <v>0</v>
      </c>
      <c r="D44" s="10"/>
      <c r="E44" s="10"/>
    </row>
    <row r="45" spans="1:5" ht="51">
      <c r="A45" s="34" t="s">
        <v>141</v>
      </c>
      <c r="B45" s="10">
        <v>95951400</v>
      </c>
      <c r="C45" s="10">
        <v>0</v>
      </c>
      <c r="D45" s="10">
        <f>'[1]анализ 2020'!J2852</f>
        <v>95951400</v>
      </c>
      <c r="E45" s="10">
        <f>'[1]анализ 2020'!K2852</f>
        <v>646838500</v>
      </c>
    </row>
    <row r="46" spans="1:5" ht="51">
      <c r="A46" s="34" t="s">
        <v>142</v>
      </c>
      <c r="B46" s="10">
        <v>6125200</v>
      </c>
      <c r="C46" s="10">
        <v>0</v>
      </c>
      <c r="D46" s="10">
        <f>'[1]анализ 2020'!J2880</f>
        <v>6125200</v>
      </c>
      <c r="E46" s="10">
        <f>'[1]анализ 2020'!K2880</f>
        <v>41291900</v>
      </c>
    </row>
    <row r="47" spans="1:5" ht="27" customHeight="1">
      <c r="A47" s="16" t="s">
        <v>143</v>
      </c>
      <c r="B47" s="10">
        <v>751994.95</v>
      </c>
      <c r="C47" s="10">
        <v>0</v>
      </c>
      <c r="D47" s="10"/>
      <c r="E47" s="10"/>
    </row>
    <row r="48" spans="1:5" ht="24">
      <c r="A48" s="16" t="s">
        <v>144</v>
      </c>
      <c r="B48" s="10">
        <v>48005.05</v>
      </c>
      <c r="C48" s="10">
        <v>0</v>
      </c>
      <c r="D48" s="10"/>
      <c r="E48" s="10"/>
    </row>
    <row r="49" spans="1:5" ht="12.75">
      <c r="A49" s="34"/>
      <c r="B49" s="10"/>
      <c r="C49" s="10"/>
      <c r="D49" s="10"/>
      <c r="E49" s="10"/>
    </row>
    <row r="50" spans="1:5" ht="36">
      <c r="A50" s="5" t="s">
        <v>145</v>
      </c>
      <c r="B50" s="6">
        <f>B51+B53+B55+B57</f>
        <v>4749441.859999999</v>
      </c>
      <c r="C50" s="6">
        <f>C51+C53+C55+C57</f>
        <v>96179.6</v>
      </c>
      <c r="D50" s="6">
        <f>D51+D53+D55+D57</f>
        <v>453555</v>
      </c>
      <c r="E50" s="6">
        <f>E51+E53+E55+E57</f>
        <v>235255</v>
      </c>
    </row>
    <row r="51" spans="1:5" ht="24">
      <c r="A51" s="7" t="s">
        <v>146</v>
      </c>
      <c r="B51" s="8">
        <f>B52</f>
        <v>111290</v>
      </c>
      <c r="C51" s="8">
        <f>C52</f>
        <v>50779.6</v>
      </c>
      <c r="D51" s="8">
        <f>D52</f>
        <v>111290</v>
      </c>
      <c r="E51" s="8">
        <f>E52</f>
        <v>111290</v>
      </c>
    </row>
    <row r="52" spans="1:5" ht="24">
      <c r="A52" s="9" t="s">
        <v>18</v>
      </c>
      <c r="B52" s="10">
        <v>111290</v>
      </c>
      <c r="C52" s="10">
        <v>50779.6</v>
      </c>
      <c r="D52" s="10">
        <f>'[1]анализ 2020'!J429</f>
        <v>111290</v>
      </c>
      <c r="E52" s="10">
        <f>'[1]анализ 2020'!K429</f>
        <v>111290</v>
      </c>
    </row>
    <row r="53" spans="1:5" ht="24">
      <c r="A53" s="7" t="s">
        <v>147</v>
      </c>
      <c r="B53" s="8">
        <f>B54</f>
        <v>98940</v>
      </c>
      <c r="C53" s="8">
        <f>C54</f>
        <v>38700</v>
      </c>
      <c r="D53" s="8">
        <f>D54</f>
        <v>98940</v>
      </c>
      <c r="E53" s="8">
        <f>E54</f>
        <v>80640</v>
      </c>
    </row>
    <row r="54" spans="1:5" ht="36">
      <c r="A54" s="9" t="s">
        <v>19</v>
      </c>
      <c r="B54" s="10">
        <v>98940</v>
      </c>
      <c r="C54" s="10">
        <v>38700</v>
      </c>
      <c r="D54" s="10">
        <f>'[1]анализ 2020'!J452+'[1]анализ 2020'!J3615</f>
        <v>98940</v>
      </c>
      <c r="E54" s="10">
        <f>'[1]анализ 2020'!K452+'[1]анализ 2020'!K3615</f>
        <v>80640</v>
      </c>
    </row>
    <row r="55" spans="1:5" ht="36">
      <c r="A55" s="7" t="s">
        <v>148</v>
      </c>
      <c r="B55" s="8">
        <f>B56</f>
        <v>243325</v>
      </c>
      <c r="C55" s="8">
        <f>C56</f>
        <v>6700</v>
      </c>
      <c r="D55" s="8">
        <f>D56</f>
        <v>243325</v>
      </c>
      <c r="E55" s="8">
        <f>E56</f>
        <v>43325</v>
      </c>
    </row>
    <row r="56" spans="1:5" ht="36">
      <c r="A56" s="9" t="s">
        <v>20</v>
      </c>
      <c r="B56" s="10">
        <v>243325</v>
      </c>
      <c r="C56" s="10">
        <v>6700</v>
      </c>
      <c r="D56" s="10">
        <f>'[1]анализ 2020'!J475</f>
        <v>243325</v>
      </c>
      <c r="E56" s="10">
        <f>'[1]анализ 2020'!K475</f>
        <v>43325</v>
      </c>
    </row>
    <row r="57" spans="1:5" ht="24">
      <c r="A57" s="7" t="s">
        <v>149</v>
      </c>
      <c r="B57" s="8">
        <f>B59+B58</f>
        <v>4295886.859999999</v>
      </c>
      <c r="C57" s="8">
        <f>C59+C58</f>
        <v>0</v>
      </c>
      <c r="D57" s="8">
        <f>D59+D58</f>
        <v>0</v>
      </c>
      <c r="E57" s="8">
        <f>E59+E58</f>
        <v>0</v>
      </c>
    </row>
    <row r="58" spans="1:5" ht="36">
      <c r="A58" s="9" t="s">
        <v>97</v>
      </c>
      <c r="B58" s="10">
        <v>3462078.86</v>
      </c>
      <c r="C58" s="10">
        <f>'[1]анализ 2020'!ES505+'[1]анализ 2020'!ES506</f>
        <v>0</v>
      </c>
      <c r="D58" s="10"/>
      <c r="E58" s="10"/>
    </row>
    <row r="59" spans="1:7" ht="36">
      <c r="A59" s="9" t="s">
        <v>88</v>
      </c>
      <c r="B59" s="10">
        <v>833808</v>
      </c>
      <c r="C59" s="10">
        <v>0</v>
      </c>
      <c r="D59" s="10">
        <f>'[1]анализ 2020'!J515</f>
        <v>0</v>
      </c>
      <c r="E59" s="10"/>
      <c r="G59" s="2"/>
    </row>
    <row r="60" spans="1:5" ht="12.75">
      <c r="A60" s="1"/>
      <c r="B60" s="1"/>
      <c r="C60" s="1"/>
      <c r="D60" s="1"/>
      <c r="E60" s="1"/>
    </row>
    <row r="61" spans="1:5" ht="36">
      <c r="A61" s="5" t="s">
        <v>150</v>
      </c>
      <c r="B61" s="6">
        <f>B62+B67+B70</f>
        <v>12587397</v>
      </c>
      <c r="C61" s="6">
        <f>C62+C67+C70</f>
        <v>2913833.19</v>
      </c>
      <c r="D61" s="6">
        <f>D62+D67+D70</f>
        <v>12587397</v>
      </c>
      <c r="E61" s="6">
        <f>E62+E67+E70</f>
        <v>12403608</v>
      </c>
    </row>
    <row r="62" spans="1:5" ht="36">
      <c r="A62" s="7" t="s">
        <v>151</v>
      </c>
      <c r="B62" s="8">
        <f>SUM(B63:B66)</f>
        <v>11913927</v>
      </c>
      <c r="C62" s="8">
        <f>C63+C64+C65+C66</f>
        <v>2900069</v>
      </c>
      <c r="D62" s="8">
        <f>D63+D64+D65+D66</f>
        <v>11913927</v>
      </c>
      <c r="E62" s="8">
        <f>E63+E64+E65+E66</f>
        <v>11913927</v>
      </c>
    </row>
    <row r="63" spans="1:5" ht="36">
      <c r="A63" s="9" t="s">
        <v>21</v>
      </c>
      <c r="B63" s="10">
        <v>4771627</v>
      </c>
      <c r="C63" s="10">
        <v>1192408.81</v>
      </c>
      <c r="D63" s="10">
        <f>'[1]анализ 2020'!J542</f>
        <v>4771627</v>
      </c>
      <c r="E63" s="10">
        <f>'[1]анализ 2020'!K542</f>
        <v>4771627</v>
      </c>
    </row>
    <row r="64" spans="1:5" ht="36">
      <c r="A64" s="9" t="s">
        <v>22</v>
      </c>
      <c r="B64" s="10">
        <v>168000</v>
      </c>
      <c r="C64" s="10">
        <v>42000</v>
      </c>
      <c r="D64" s="10">
        <f>'[1]анализ 2020'!J549</f>
        <v>168000</v>
      </c>
      <c r="E64" s="10">
        <f>'[1]анализ 2020'!K549</f>
        <v>168000</v>
      </c>
    </row>
    <row r="65" spans="1:5" ht="60">
      <c r="A65" s="13" t="s">
        <v>23</v>
      </c>
      <c r="B65" s="10">
        <v>1574300</v>
      </c>
      <c r="C65" s="10">
        <v>594033.12</v>
      </c>
      <c r="D65" s="10">
        <f>'[1]анализ 2020'!J3641</f>
        <v>1574300</v>
      </c>
      <c r="E65" s="10">
        <f>'[1]анализ 2020'!K3641</f>
        <v>1574300</v>
      </c>
    </row>
    <row r="66" spans="1:5" ht="36">
      <c r="A66" s="13" t="s">
        <v>24</v>
      </c>
      <c r="B66" s="10">
        <v>5400000</v>
      </c>
      <c r="C66" s="10">
        <v>1071627.07</v>
      </c>
      <c r="D66" s="10">
        <f>'[1]анализ 2020'!J3666</f>
        <v>5400000</v>
      </c>
      <c r="E66" s="10">
        <f>'[1]анализ 2020'!K3666</f>
        <v>5400000</v>
      </c>
    </row>
    <row r="67" spans="1:5" ht="29.25" customHeight="1" hidden="1">
      <c r="A67" s="7" t="s">
        <v>152</v>
      </c>
      <c r="B67" s="8">
        <f>B68+B69</f>
        <v>0</v>
      </c>
      <c r="C67" s="8">
        <f>C68+C69</f>
        <v>0</v>
      </c>
      <c r="D67" s="8">
        <f>D68+D69</f>
        <v>0</v>
      </c>
      <c r="E67" s="8">
        <f>E68+E69</f>
        <v>0</v>
      </c>
    </row>
    <row r="68" spans="1:5" ht="36" hidden="1">
      <c r="A68" s="9" t="s">
        <v>25</v>
      </c>
      <c r="B68" s="10">
        <f>'[1]анализ 2020'!ER563</f>
        <v>0</v>
      </c>
      <c r="C68" s="10">
        <f>'[1]анализ 2020'!ES563</f>
        <v>0</v>
      </c>
      <c r="D68" s="10"/>
      <c r="E68" s="10"/>
    </row>
    <row r="69" spans="1:5" ht="24" hidden="1">
      <c r="A69" s="9" t="s">
        <v>26</v>
      </c>
      <c r="B69" s="10">
        <f>'[1]анализ 2020'!ER588</f>
        <v>0</v>
      </c>
      <c r="C69" s="10">
        <f>'[1]анализ 2020'!ES588</f>
        <v>0</v>
      </c>
      <c r="D69" s="10">
        <f>'[1]анализ 2020'!J588</f>
        <v>0</v>
      </c>
      <c r="E69" s="10">
        <f>'[1]анализ 2020'!K588</f>
        <v>0</v>
      </c>
    </row>
    <row r="70" spans="1:5" ht="19.5" customHeight="1">
      <c r="A70" s="15" t="s">
        <v>153</v>
      </c>
      <c r="B70" s="8">
        <f>SUM(B71:B76)</f>
        <v>673470</v>
      </c>
      <c r="C70" s="8">
        <f>C71+C72+C73+C76</f>
        <v>13764.19</v>
      </c>
      <c r="D70" s="8">
        <f>SUM(D71:D76)</f>
        <v>673470</v>
      </c>
      <c r="E70" s="8">
        <f>SUM(E71:E76)</f>
        <v>489681</v>
      </c>
    </row>
    <row r="71" spans="1:5" ht="89.25" customHeight="1">
      <c r="A71" s="9" t="s">
        <v>27</v>
      </c>
      <c r="B71" s="10">
        <v>50000</v>
      </c>
      <c r="C71" s="10">
        <v>0</v>
      </c>
      <c r="D71" s="10">
        <f>'[1]анализ 2020'!J2047+'[1]анализ 2020'!J3604</f>
        <v>50000</v>
      </c>
      <c r="E71" s="10">
        <f>'[1]анализ 2020'!K2047+'[1]анализ 2020'!K3604</f>
        <v>37500</v>
      </c>
    </row>
    <row r="72" spans="1:5" ht="36">
      <c r="A72" s="9" t="s">
        <v>28</v>
      </c>
      <c r="B72" s="10">
        <v>214720</v>
      </c>
      <c r="C72" s="10">
        <v>13764.19</v>
      </c>
      <c r="D72" s="10">
        <f>'[1]анализ 2020'!J2054</f>
        <v>214720</v>
      </c>
      <c r="E72" s="10">
        <f>'[1]анализ 2020'!K2054</f>
        <v>189610</v>
      </c>
    </row>
    <row r="73" spans="1:5" ht="36">
      <c r="A73" s="9" t="s">
        <v>89</v>
      </c>
      <c r="B73" s="10">
        <v>60000</v>
      </c>
      <c r="C73" s="10">
        <v>0</v>
      </c>
      <c r="D73" s="10">
        <f>'[1]анализ 2020'!J629</f>
        <v>60000</v>
      </c>
      <c r="E73" s="10">
        <f>'[1]анализ 2020'!K629</f>
        <v>60000</v>
      </c>
    </row>
    <row r="74" spans="1:5" ht="24">
      <c r="A74" s="9" t="s">
        <v>26</v>
      </c>
      <c r="B74" s="10">
        <v>159750</v>
      </c>
      <c r="C74" s="10">
        <v>0</v>
      </c>
      <c r="D74" s="10">
        <f>'[1]анализ 2020'!J635</f>
        <v>348750</v>
      </c>
      <c r="E74" s="10">
        <f>'[1]анализ 2020'!K635</f>
        <v>202571</v>
      </c>
    </row>
    <row r="75" spans="1:5" ht="38.25">
      <c r="A75" s="40" t="s">
        <v>135</v>
      </c>
      <c r="B75" s="10">
        <v>189000</v>
      </c>
      <c r="C75" s="10">
        <v>0</v>
      </c>
      <c r="D75" s="10"/>
      <c r="E75" s="10"/>
    </row>
    <row r="76" spans="1:5" ht="51" hidden="1">
      <c r="A76" s="33" t="s">
        <v>90</v>
      </c>
      <c r="B76" s="10">
        <v>0</v>
      </c>
      <c r="C76" s="10">
        <v>0</v>
      </c>
      <c r="D76" s="10"/>
      <c r="E76" s="10"/>
    </row>
    <row r="77" spans="1:5" ht="12.75">
      <c r="A77" s="9"/>
      <c r="B77" s="1"/>
      <c r="C77" s="1"/>
      <c r="D77" s="1"/>
      <c r="E77" s="1"/>
    </row>
    <row r="78" spans="1:5" ht="84">
      <c r="A78" s="5" t="s">
        <v>154</v>
      </c>
      <c r="B78" s="6">
        <f>SUM(B79:B82)</f>
        <v>4582241</v>
      </c>
      <c r="C78" s="6">
        <f>C79+C80+C82+C81</f>
        <v>1567422.15</v>
      </c>
      <c r="D78" s="6">
        <f>D79+D80+D82+D81</f>
        <v>3447274</v>
      </c>
      <c r="E78" s="6">
        <f>E79+E80+E82+E81</f>
        <v>3447274</v>
      </c>
    </row>
    <row r="79" spans="1:5" ht="48">
      <c r="A79" s="9" t="s">
        <v>29</v>
      </c>
      <c r="B79" s="10">
        <v>4374261</v>
      </c>
      <c r="C79" s="10">
        <v>1567422.15</v>
      </c>
      <c r="D79" s="10">
        <f>'[1]анализ 2020'!J675</f>
        <v>3327274</v>
      </c>
      <c r="E79" s="10">
        <f>'[1]анализ 2020'!K675</f>
        <v>3327274</v>
      </c>
    </row>
    <row r="80" spans="1:5" ht="12.75" hidden="1">
      <c r="A80" s="9" t="s">
        <v>30</v>
      </c>
      <c r="B80" s="10">
        <f>'[1]анализ 2020'!ER757</f>
        <v>0</v>
      </c>
      <c r="C80" s="10">
        <f>'[1]анализ 2020'!ES757</f>
        <v>0</v>
      </c>
      <c r="D80" s="10">
        <f>'[1]анализ 2020'!J757</f>
        <v>0</v>
      </c>
      <c r="E80" s="10">
        <f>'[1]анализ 2020'!K757</f>
        <v>0</v>
      </c>
    </row>
    <row r="81" spans="1:5" ht="24">
      <c r="A81" s="9" t="s">
        <v>54</v>
      </c>
      <c r="B81" s="10">
        <v>87980</v>
      </c>
      <c r="C81" s="10">
        <v>0</v>
      </c>
      <c r="D81" s="10">
        <f>'[1]анализ 2020'!J735</f>
        <v>0</v>
      </c>
      <c r="E81" s="10">
        <f>'[1]анализ 2020'!K735</f>
        <v>0</v>
      </c>
    </row>
    <row r="82" spans="1:5" ht="24">
      <c r="A82" s="9" t="s">
        <v>31</v>
      </c>
      <c r="B82" s="10">
        <v>120000</v>
      </c>
      <c r="C82" s="10">
        <v>0</v>
      </c>
      <c r="D82" s="10">
        <f>'[1]анализ 2020'!J779</f>
        <v>120000</v>
      </c>
      <c r="E82" s="10">
        <f>'[1]анализ 2020'!K779</f>
        <v>120000</v>
      </c>
    </row>
    <row r="83" spans="1:5" ht="12.75">
      <c r="A83" s="1"/>
      <c r="B83" s="1"/>
      <c r="C83" s="1"/>
      <c r="D83" s="1"/>
      <c r="E83" s="1"/>
    </row>
    <row r="84" spans="1:5" ht="48">
      <c r="A84" s="5" t="s">
        <v>155</v>
      </c>
      <c r="B84" s="6">
        <f>B85+B87</f>
        <v>3689700</v>
      </c>
      <c r="C84" s="6">
        <f>C85+C87</f>
        <v>4798.87</v>
      </c>
      <c r="D84" s="6">
        <f>D85+D87</f>
        <v>0</v>
      </c>
      <c r="E84" s="6">
        <f>E85+E87</f>
        <v>0</v>
      </c>
    </row>
    <row r="85" spans="1:5" ht="38.25">
      <c r="A85" s="41" t="s">
        <v>156</v>
      </c>
      <c r="B85" s="8">
        <f>B86</f>
        <v>92700</v>
      </c>
      <c r="C85" s="8">
        <f>C86</f>
        <v>0</v>
      </c>
      <c r="D85" s="8"/>
      <c r="E85" s="8"/>
    </row>
    <row r="86" spans="1:5" ht="43.5" customHeight="1">
      <c r="A86" s="9" t="s">
        <v>32</v>
      </c>
      <c r="B86" s="10">
        <v>92700</v>
      </c>
      <c r="C86" s="10">
        <v>0</v>
      </c>
      <c r="D86" s="10">
        <f>'[1]анализ 2020'!J792</f>
        <v>317578</v>
      </c>
      <c r="E86" s="10">
        <f>'[1]анализ 2020'!K792</f>
        <v>117578</v>
      </c>
    </row>
    <row r="87" spans="1:5" ht="53.25" customHeight="1">
      <c r="A87" s="41" t="s">
        <v>157</v>
      </c>
      <c r="B87" s="8">
        <f>B89+B90+B91+B88</f>
        <v>3597000</v>
      </c>
      <c r="C87" s="8">
        <f>C89+C90+C91+C88</f>
        <v>4798.87</v>
      </c>
      <c r="D87" s="8">
        <f>D89+D90+D91</f>
        <v>0</v>
      </c>
      <c r="E87" s="8">
        <f>E89+E90+E91</f>
        <v>0</v>
      </c>
    </row>
    <row r="88" spans="1:5" ht="53.25" customHeight="1">
      <c r="A88" s="40" t="s">
        <v>158</v>
      </c>
      <c r="B88" s="36">
        <v>80000</v>
      </c>
      <c r="C88" s="36">
        <v>0</v>
      </c>
      <c r="D88" s="36"/>
      <c r="E88" s="36"/>
    </row>
    <row r="89" spans="1:5" ht="42" customHeight="1">
      <c r="A89" s="40" t="s">
        <v>200</v>
      </c>
      <c r="B89" s="10">
        <v>112000</v>
      </c>
      <c r="C89" s="10">
        <v>4798.87</v>
      </c>
      <c r="D89" s="10">
        <f>'[1]анализ 2020'!K3580</f>
        <v>0</v>
      </c>
      <c r="E89" s="10">
        <f>'[1]анализ 2020'!L3580</f>
        <v>0</v>
      </c>
    </row>
    <row r="90" spans="1:5" ht="26.25" customHeight="1">
      <c r="A90" s="16" t="s">
        <v>143</v>
      </c>
      <c r="B90" s="10">
        <v>3200678.54</v>
      </c>
      <c r="C90" s="10">
        <v>0</v>
      </c>
      <c r="D90" s="10"/>
      <c r="E90" s="10"/>
    </row>
    <row r="91" spans="1:5" ht="24">
      <c r="A91" s="16" t="s">
        <v>144</v>
      </c>
      <c r="B91" s="10">
        <v>204321.46</v>
      </c>
      <c r="C91" s="10">
        <v>0</v>
      </c>
      <c r="D91" s="10"/>
      <c r="E91" s="10"/>
    </row>
    <row r="92" spans="1:5" ht="24" hidden="1">
      <c r="A92" s="9" t="s">
        <v>85</v>
      </c>
      <c r="B92" s="10">
        <v>0</v>
      </c>
      <c r="C92" s="10">
        <v>0</v>
      </c>
      <c r="D92" s="10"/>
      <c r="E92" s="10"/>
    </row>
    <row r="93" spans="1:5" ht="12.75">
      <c r="A93" s="1"/>
      <c r="B93" s="1"/>
      <c r="C93" s="1"/>
      <c r="D93" s="1"/>
      <c r="E93" s="1"/>
    </row>
    <row r="94" spans="1:5" ht="36">
      <c r="A94" s="5" t="s">
        <v>159</v>
      </c>
      <c r="B94" s="6">
        <f>B95+B98</f>
        <v>6082275</v>
      </c>
      <c r="C94" s="6">
        <f>C95+C98</f>
        <v>1419790</v>
      </c>
      <c r="D94" s="6">
        <f>D95+D98</f>
        <v>6035843</v>
      </c>
      <c r="E94" s="6">
        <f>E95+E98</f>
        <v>5494710</v>
      </c>
    </row>
    <row r="95" spans="1:5" ht="36">
      <c r="A95" s="7" t="s">
        <v>160</v>
      </c>
      <c r="B95" s="8">
        <f>B96+B97</f>
        <v>282632</v>
      </c>
      <c r="C95" s="8">
        <f>C96+C97</f>
        <v>0</v>
      </c>
      <c r="D95" s="8">
        <f>D96+D97</f>
        <v>327000</v>
      </c>
      <c r="E95" s="8">
        <f>E96+E97</f>
        <v>277000</v>
      </c>
    </row>
    <row r="96" spans="1:5" ht="48" hidden="1">
      <c r="A96" s="9" t="s">
        <v>33</v>
      </c>
      <c r="B96" s="1">
        <v>0</v>
      </c>
      <c r="C96" s="1"/>
      <c r="D96" s="1"/>
      <c r="E96" s="1"/>
    </row>
    <row r="97" spans="1:5" ht="36">
      <c r="A97" s="9" t="s">
        <v>34</v>
      </c>
      <c r="B97" s="10">
        <v>282632</v>
      </c>
      <c r="C97" s="10">
        <v>0</v>
      </c>
      <c r="D97" s="10">
        <f>'[1]анализ 2020'!J862</f>
        <v>327000</v>
      </c>
      <c r="E97" s="10">
        <f>'[1]анализ 2020'!K862</f>
        <v>277000</v>
      </c>
    </row>
    <row r="98" spans="1:5" ht="36">
      <c r="A98" s="7" t="s">
        <v>161</v>
      </c>
      <c r="B98" s="8">
        <f>SUM(B99:B103)</f>
        <v>5799643</v>
      </c>
      <c r="C98" s="8">
        <f>C99+C100+C102+C103+C101</f>
        <v>1419790</v>
      </c>
      <c r="D98" s="8">
        <f>D99+D100+D102+D103+D101</f>
        <v>5708843</v>
      </c>
      <c r="E98" s="8">
        <f>E99+E100+E102+E103+E101</f>
        <v>5217710</v>
      </c>
    </row>
    <row r="99" spans="1:5" ht="36">
      <c r="A99" s="9" t="s">
        <v>35</v>
      </c>
      <c r="B99" s="10">
        <v>673413</v>
      </c>
      <c r="C99" s="10">
        <v>114972</v>
      </c>
      <c r="D99" s="10">
        <f>'[1]анализ 2020'!J889+'[1]анализ 2020'!J1165+'[1]анализ 2020'!J1947+'[1]анализ 2020'!J2773</f>
        <v>673413</v>
      </c>
      <c r="E99" s="10">
        <f>'[1]анализ 2020'!K889+'[1]анализ 2020'!K1165+'[1]анализ 2020'!K1947+'[1]анализ 2020'!K2773</f>
        <v>540680</v>
      </c>
    </row>
    <row r="100" spans="1:5" ht="24">
      <c r="A100" s="9" t="s">
        <v>36</v>
      </c>
      <c r="B100" s="10">
        <v>4000</v>
      </c>
      <c r="C100" s="10">
        <v>0</v>
      </c>
      <c r="D100" s="10">
        <f>'[1]анализ 2020'!J1182</f>
        <v>0</v>
      </c>
      <c r="E100" s="10">
        <f>'[1]анализ 2020'!K1182</f>
        <v>0</v>
      </c>
    </row>
    <row r="101" spans="1:5" ht="28.5" customHeight="1" hidden="1">
      <c r="A101" s="9" t="s">
        <v>101</v>
      </c>
      <c r="B101" s="10">
        <f>'[1]анализ 2020'!ER905</f>
        <v>0</v>
      </c>
      <c r="C101" s="10">
        <f>'[1]анализ 2020'!ES905</f>
        <v>0</v>
      </c>
      <c r="D101" s="10"/>
      <c r="E101" s="10"/>
    </row>
    <row r="102" spans="1:5" ht="63.75">
      <c r="A102" s="17" t="s">
        <v>37</v>
      </c>
      <c r="B102" s="10">
        <v>53930</v>
      </c>
      <c r="C102" s="10">
        <v>39444</v>
      </c>
      <c r="D102" s="10">
        <f>'[1]анализ 2020'!J2789</f>
        <v>53930</v>
      </c>
      <c r="E102" s="10">
        <f>'[1]анализ 2020'!K2789</f>
        <v>53930</v>
      </c>
    </row>
    <row r="103" spans="1:5" ht="36">
      <c r="A103" s="9" t="s">
        <v>38</v>
      </c>
      <c r="B103" s="10">
        <v>5068300</v>
      </c>
      <c r="C103" s="10">
        <v>1265374</v>
      </c>
      <c r="D103" s="10">
        <f>'[1]анализ 2020'!J1930+'[1]анализ 2020'!J3595</f>
        <v>4981500</v>
      </c>
      <c r="E103" s="10">
        <f>'[1]анализ 2020'!K1930+'[1]анализ 2020'!K3595</f>
        <v>4623100</v>
      </c>
    </row>
    <row r="104" spans="1:5" ht="12.75">
      <c r="A104" s="1"/>
      <c r="B104" s="1"/>
      <c r="C104" s="1"/>
      <c r="D104" s="1"/>
      <c r="E104" s="1"/>
    </row>
    <row r="105" spans="1:7" ht="36">
      <c r="A105" s="5" t="s">
        <v>162</v>
      </c>
      <c r="B105" s="6">
        <f>B106+B115+B143+B151+B157</f>
        <v>927076036.75</v>
      </c>
      <c r="C105" s="6">
        <f>C106+C115+C143+C151+C157</f>
        <v>310629177.96000004</v>
      </c>
      <c r="D105" s="6">
        <f>D106+D115+D143+D151+D157</f>
        <v>976595400</v>
      </c>
      <c r="E105" s="6">
        <f>E106+E115+E143+E151+E157</f>
        <v>834497497</v>
      </c>
      <c r="G105" s="38"/>
    </row>
    <row r="106" spans="1:5" ht="36">
      <c r="A106" s="7" t="s">
        <v>163</v>
      </c>
      <c r="B106" s="8">
        <f>SUM(B107:B114)</f>
        <v>207529972</v>
      </c>
      <c r="C106" s="8">
        <f>C107+C109+C113+C114+C108+C110</f>
        <v>74542995.42</v>
      </c>
      <c r="D106" s="8">
        <f>SUM(D107:D114)</f>
        <v>330970422</v>
      </c>
      <c r="E106" s="8">
        <f>SUM(E107:E114)</f>
        <v>198684618</v>
      </c>
    </row>
    <row r="107" spans="1:5" ht="60">
      <c r="A107" s="9" t="s">
        <v>39</v>
      </c>
      <c r="B107" s="10">
        <v>14346537</v>
      </c>
      <c r="C107" s="10">
        <v>5688820.41</v>
      </c>
      <c r="D107" s="10">
        <f>'[1]анализ 2020'!J1238</f>
        <v>15047287</v>
      </c>
      <c r="E107" s="10">
        <f>'[1]анализ 2020'!K1238</f>
        <v>13487883</v>
      </c>
    </row>
    <row r="108" spans="1:5" ht="24" hidden="1">
      <c r="A108" s="16" t="s">
        <v>79</v>
      </c>
      <c r="B108" s="10">
        <f>'[1]анализ 2020'!ER1239</f>
        <v>0</v>
      </c>
      <c r="C108" s="10">
        <f>'[1]анализ 2020'!ES1239</f>
        <v>0</v>
      </c>
      <c r="D108" s="10"/>
      <c r="E108" s="10"/>
    </row>
    <row r="109" spans="1:5" ht="62.25" customHeight="1">
      <c r="A109" s="11" t="s">
        <v>164</v>
      </c>
      <c r="B109" s="10">
        <v>192709600</v>
      </c>
      <c r="C109" s="10">
        <v>68844675.01</v>
      </c>
      <c r="D109" s="10">
        <f>'[1]анализ 2020'!J1253</f>
        <v>184790900</v>
      </c>
      <c r="E109" s="10">
        <f>'[1]анализ 2020'!K1253</f>
        <v>184790900</v>
      </c>
    </row>
    <row r="110" spans="1:5" ht="38.25">
      <c r="A110" s="20" t="s">
        <v>82</v>
      </c>
      <c r="B110" s="10">
        <v>473835</v>
      </c>
      <c r="C110" s="10">
        <v>9500</v>
      </c>
      <c r="D110" s="10">
        <f>'[1]анализ 2020'!J1246</f>
        <v>473835</v>
      </c>
      <c r="E110" s="10">
        <f>'[1]анализ 2020'!K1246</f>
        <v>405835</v>
      </c>
    </row>
    <row r="111" spans="1:5" ht="63.75" hidden="1">
      <c r="A111" s="42" t="s">
        <v>165</v>
      </c>
      <c r="B111" s="10">
        <f>'[1]анализ 2020'!H3227</f>
        <v>0</v>
      </c>
      <c r="C111" s="10"/>
      <c r="D111" s="10">
        <f>'[1]анализ 2020'!J3227</f>
        <v>122822300</v>
      </c>
      <c r="E111" s="10">
        <f>'[1]анализ 2020'!K3227</f>
        <v>0</v>
      </c>
    </row>
    <row r="112" spans="1:5" ht="76.5" hidden="1">
      <c r="A112" s="42" t="s">
        <v>166</v>
      </c>
      <c r="B112" s="10">
        <f>'[1]анализ 2020'!H3233</f>
        <v>0</v>
      </c>
      <c r="C112" s="10"/>
      <c r="D112" s="10">
        <f>'[1]анализ 2020'!J3233</f>
        <v>7836100</v>
      </c>
      <c r="E112" s="10">
        <f>'[1]анализ 2020'!K3233</f>
        <v>0</v>
      </c>
    </row>
    <row r="113" spans="1:5" ht="29.25" customHeight="1" hidden="1">
      <c r="A113" s="18" t="s">
        <v>93</v>
      </c>
      <c r="B113" s="10">
        <f>'[1]анализ 2020'!ER1260</f>
        <v>0</v>
      </c>
      <c r="C113" s="10">
        <f>'[1]анализ 2020'!ES1260</f>
        <v>0</v>
      </c>
      <c r="D113" s="10"/>
      <c r="E113" s="10"/>
    </row>
    <row r="114" spans="1:5" ht="24" hidden="1">
      <c r="A114" s="16" t="s">
        <v>94</v>
      </c>
      <c r="B114" s="10">
        <f>'[1]анализ 2020'!ER1267</f>
        <v>0</v>
      </c>
      <c r="C114" s="10">
        <f>'[1]анализ 2020'!ES1267</f>
        <v>0</v>
      </c>
      <c r="D114" s="10"/>
      <c r="E114" s="10"/>
    </row>
    <row r="115" spans="1:5" ht="36">
      <c r="A115" s="7" t="s">
        <v>167</v>
      </c>
      <c r="B115" s="8">
        <f>SUM(B116:B142)</f>
        <v>656926442</v>
      </c>
      <c r="C115" s="8">
        <f>SUM(C116:C142)</f>
        <v>215886012.32000002</v>
      </c>
      <c r="D115" s="8">
        <f>SUM(D116:D142)</f>
        <v>603532193</v>
      </c>
      <c r="E115" s="8">
        <f>SUM(E116:E142)</f>
        <v>602339937</v>
      </c>
    </row>
    <row r="116" spans="1:5" ht="72">
      <c r="A116" s="9" t="s">
        <v>40</v>
      </c>
      <c r="B116" s="10">
        <v>36857986</v>
      </c>
      <c r="C116" s="10">
        <v>13574387.57</v>
      </c>
      <c r="D116" s="10">
        <f>'[1]анализ 2020'!J1275</f>
        <v>33573358</v>
      </c>
      <c r="E116" s="10">
        <f>'[1]анализ 2020'!K1275</f>
        <v>33736622</v>
      </c>
    </row>
    <row r="117" spans="1:5" ht="24">
      <c r="A117" s="16" t="s">
        <v>79</v>
      </c>
      <c r="B117" s="10">
        <v>185141</v>
      </c>
      <c r="C117" s="10">
        <v>0</v>
      </c>
      <c r="D117" s="10">
        <f>'[1]анализ 2020'!ET1282</f>
        <v>0</v>
      </c>
      <c r="E117" s="10">
        <f>'[1]анализ 2020'!EU1282</f>
        <v>0</v>
      </c>
    </row>
    <row r="118" spans="1:5" ht="75.75" customHeight="1">
      <c r="A118" s="19" t="s">
        <v>168</v>
      </c>
      <c r="B118" s="10">
        <v>565246800</v>
      </c>
      <c r="C118" s="10">
        <v>199278114.56</v>
      </c>
      <c r="D118" s="10">
        <f>'[1]анализ 2020'!J1289</f>
        <v>556871300</v>
      </c>
      <c r="E118" s="10">
        <f>'[1]анализ 2020'!K1289</f>
        <v>556871300</v>
      </c>
    </row>
    <row r="119" spans="1:5" ht="48" hidden="1">
      <c r="A119" s="9" t="s">
        <v>41</v>
      </c>
      <c r="B119" s="10">
        <f>'[1]анализ 2020'!H1296</f>
        <v>0</v>
      </c>
      <c r="C119" s="10">
        <f>'[1]анализ 2020'!ES1296</f>
        <v>0</v>
      </c>
      <c r="D119" s="10">
        <f>'[1]анализ 2020'!J1296</f>
        <v>2114900</v>
      </c>
      <c r="E119" s="10">
        <f>'[1]анализ 2020'!K1296</f>
        <v>4248800</v>
      </c>
    </row>
    <row r="120" spans="1:5" ht="48" hidden="1">
      <c r="A120" s="9" t="s">
        <v>42</v>
      </c>
      <c r="B120" s="10">
        <f>'[1]анализ 2020'!ER1303</f>
        <v>0</v>
      </c>
      <c r="C120" s="10">
        <f>'[1]анализ 2020'!ES1303</f>
        <v>0</v>
      </c>
      <c r="D120" s="10">
        <f>'[1]анализ 2020'!J1303</f>
        <v>200000</v>
      </c>
      <c r="E120" s="10">
        <f>'[1]анализ 2020'!K1303</f>
        <v>400000</v>
      </c>
    </row>
    <row r="121" spans="1:5" ht="38.25">
      <c r="A121" s="20" t="s">
        <v>43</v>
      </c>
      <c r="B121" s="10">
        <v>405835</v>
      </c>
      <c r="C121" s="10">
        <v>53018</v>
      </c>
      <c r="D121" s="10">
        <f>'[1]анализ 2020'!J1310</f>
        <v>405835</v>
      </c>
      <c r="E121" s="10">
        <f>'[1]анализ 2020'!K1310</f>
        <v>405835</v>
      </c>
    </row>
    <row r="122" spans="1:5" ht="51" hidden="1">
      <c r="A122" s="20" t="s">
        <v>44</v>
      </c>
      <c r="B122" s="10">
        <f>'[1]анализ 2020'!ER1317</f>
        <v>0</v>
      </c>
      <c r="C122" s="10">
        <f>'[1]анализ 2020'!ES1317</f>
        <v>0</v>
      </c>
      <c r="D122" s="10"/>
      <c r="E122" s="10"/>
    </row>
    <row r="123" spans="1:5" ht="51">
      <c r="A123" s="20" t="s">
        <v>45</v>
      </c>
      <c r="B123" s="10">
        <v>128000</v>
      </c>
      <c r="C123" s="10">
        <v>0</v>
      </c>
      <c r="D123" s="10">
        <f>'[1]анализ 2020'!J1324</f>
        <v>128000</v>
      </c>
      <c r="E123" s="10">
        <f>'[1]анализ 2020'!K1324</f>
        <v>50000</v>
      </c>
    </row>
    <row r="124" spans="1:5" ht="51" hidden="1">
      <c r="A124" s="20" t="s">
        <v>115</v>
      </c>
      <c r="B124" s="10">
        <f>'[1]анализ 2020'!H1331</f>
        <v>0</v>
      </c>
      <c r="C124" s="10">
        <f>'[1]анализ 2020'!ES1331</f>
        <v>0</v>
      </c>
      <c r="D124" s="10">
        <f>'[1]анализ 2020'!J1331</f>
        <v>835400</v>
      </c>
      <c r="E124" s="10">
        <f>'[1]анализ 2020'!K1331</f>
        <v>315400</v>
      </c>
    </row>
    <row r="125" spans="1:5" ht="63.75" hidden="1">
      <c r="A125" s="20" t="s">
        <v>106</v>
      </c>
      <c r="B125" s="10">
        <f>'[1]анализ 2020'!H1338</f>
        <v>0</v>
      </c>
      <c r="C125" s="10">
        <f>'[1]анализ 2020'!ES1338</f>
        <v>0</v>
      </c>
      <c r="D125" s="10">
        <f>'[1]анализ 2020'!J1338</f>
        <v>53400</v>
      </c>
      <c r="E125" s="10">
        <f>'[1]анализ 2020'!K1338</f>
        <v>20200</v>
      </c>
    </row>
    <row r="126" spans="1:5" ht="48">
      <c r="A126" s="11" t="s">
        <v>169</v>
      </c>
      <c r="B126" s="10">
        <v>8184800</v>
      </c>
      <c r="C126" s="10">
        <v>0</v>
      </c>
      <c r="D126" s="10">
        <f>'[1]анализ 2020'!J1360</f>
        <v>0</v>
      </c>
      <c r="E126" s="10">
        <f>'[1]анализ 2020'!K1360</f>
        <v>1090800</v>
      </c>
    </row>
    <row r="127" spans="1:5" ht="60">
      <c r="A127" s="11" t="s">
        <v>170</v>
      </c>
      <c r="B127" s="10">
        <v>532600</v>
      </c>
      <c r="C127" s="10">
        <v>0</v>
      </c>
      <c r="D127" s="10">
        <f>'[1]анализ 2020'!J1367</f>
        <v>0</v>
      </c>
      <c r="E127" s="10">
        <f>'[1]анализ 2020'!K1367</f>
        <v>71000</v>
      </c>
    </row>
    <row r="128" spans="1:5" ht="77.25" customHeight="1">
      <c r="A128" s="11" t="s">
        <v>122</v>
      </c>
      <c r="B128" s="10">
        <v>1705900</v>
      </c>
      <c r="C128" s="10">
        <v>0</v>
      </c>
      <c r="D128" s="10">
        <f>'[1]анализ 2020'!J1345</f>
        <v>1662200</v>
      </c>
      <c r="E128" s="10">
        <f>'[1]анализ 2020'!K1345</f>
        <v>1612000</v>
      </c>
    </row>
    <row r="129" spans="1:5" ht="96">
      <c r="A129" s="11" t="s">
        <v>118</v>
      </c>
      <c r="B129" s="10">
        <v>109000</v>
      </c>
      <c r="C129" s="10">
        <v>0</v>
      </c>
      <c r="D129" s="10">
        <f>'[1]анализ 2020'!J1353</f>
        <v>106210</v>
      </c>
      <c r="E129" s="10">
        <f>'[1]анализ 2020'!K1353</f>
        <v>103000</v>
      </c>
    </row>
    <row r="130" spans="1:5" ht="48">
      <c r="A130" s="16" t="s">
        <v>171</v>
      </c>
      <c r="B130" s="10">
        <v>4536200</v>
      </c>
      <c r="C130" s="10">
        <v>1870769.03</v>
      </c>
      <c r="D130" s="10">
        <f>'[1]анализ 2020'!J1395</f>
        <v>2997500</v>
      </c>
      <c r="E130" s="10">
        <f>'[1]анализ 2020'!K1395</f>
        <v>2997500</v>
      </c>
    </row>
    <row r="131" spans="1:5" ht="49.5" customHeight="1">
      <c r="A131" s="16" t="s">
        <v>172</v>
      </c>
      <c r="B131" s="10">
        <v>289600</v>
      </c>
      <c r="C131" s="10">
        <v>119433.63</v>
      </c>
      <c r="D131" s="10">
        <f>'[1]анализ 2020'!J1402</f>
        <v>191400</v>
      </c>
      <c r="E131" s="10">
        <f>'[1]анализ 2020'!K1402</f>
        <v>191400</v>
      </c>
    </row>
    <row r="132" spans="1:5" ht="38.25">
      <c r="A132" s="35" t="s">
        <v>173</v>
      </c>
      <c r="B132" s="10">
        <v>2452000</v>
      </c>
      <c r="C132" s="10">
        <v>649571.8</v>
      </c>
      <c r="D132" s="10">
        <f>'[1]анализ 2020'!J1409</f>
        <v>0</v>
      </c>
      <c r="E132" s="10">
        <f>'[1]анализ 2020'!K1409</f>
        <v>0</v>
      </c>
    </row>
    <row r="133" spans="1:5" ht="51">
      <c r="A133" s="35" t="s">
        <v>174</v>
      </c>
      <c r="B133" s="10">
        <v>156600</v>
      </c>
      <c r="C133" s="10">
        <v>41485.74</v>
      </c>
      <c r="D133" s="10">
        <f>'[1]анализ 2020'!J1416</f>
        <v>0</v>
      </c>
      <c r="E133" s="10">
        <f>'[1]анализ 2020'!K1416</f>
        <v>0</v>
      </c>
    </row>
    <row r="134" spans="1:5" ht="76.5">
      <c r="A134" s="35" t="s">
        <v>175</v>
      </c>
      <c r="B134" s="10">
        <v>2397000</v>
      </c>
      <c r="C134" s="10">
        <v>0</v>
      </c>
      <c r="D134" s="10">
        <f>'[1]анализ 2020'!J1423</f>
        <v>0</v>
      </c>
      <c r="E134" s="10">
        <f>'[1]анализ 2020'!K1423</f>
        <v>0</v>
      </c>
    </row>
    <row r="135" spans="1:5" ht="89.25">
      <c r="A135" s="35" t="s">
        <v>176</v>
      </c>
      <c r="B135" s="10">
        <v>153000</v>
      </c>
      <c r="C135" s="10">
        <v>0</v>
      </c>
      <c r="D135" s="10">
        <f>'[1]анализ 2020'!J1430</f>
        <v>0</v>
      </c>
      <c r="E135" s="10">
        <f>'[1]анализ 2020'!K1430</f>
        <v>0</v>
      </c>
    </row>
    <row r="136" spans="1:5" ht="38.25">
      <c r="A136" s="40" t="s">
        <v>177</v>
      </c>
      <c r="B136" s="10">
        <v>939100</v>
      </c>
      <c r="C136" s="10">
        <v>240755</v>
      </c>
      <c r="D136" s="10">
        <f>'[1]анализ 2020'!J1437</f>
        <v>0</v>
      </c>
      <c r="E136" s="10">
        <f>'[1]анализ 2020'!K1437</f>
        <v>0</v>
      </c>
    </row>
    <row r="137" spans="1:5" ht="24">
      <c r="A137" s="43" t="s">
        <v>178</v>
      </c>
      <c r="B137" s="10">
        <v>226080</v>
      </c>
      <c r="C137" s="10">
        <v>58476.99</v>
      </c>
      <c r="D137" s="10">
        <f>'[1]анализ 2020'!J1374</f>
        <v>226080</v>
      </c>
      <c r="E137" s="10">
        <f>'[1]анализ 2020'!K1374</f>
        <v>226080</v>
      </c>
    </row>
    <row r="138" spans="1:5" ht="38.25">
      <c r="A138" s="27" t="s">
        <v>95</v>
      </c>
      <c r="B138" s="10">
        <v>30000000</v>
      </c>
      <c r="C138" s="10">
        <v>0</v>
      </c>
      <c r="D138" s="10"/>
      <c r="E138" s="10"/>
    </row>
    <row r="139" spans="1:5" ht="38.25">
      <c r="A139" s="27" t="s">
        <v>96</v>
      </c>
      <c r="B139" s="10">
        <v>2420800</v>
      </c>
      <c r="C139" s="10">
        <v>0</v>
      </c>
      <c r="D139" s="10">
        <f>'[1]анализ 2020'!J2944+'[1]анализ 2020'!J2958</f>
        <v>4166610</v>
      </c>
      <c r="E139" s="10">
        <f>'[1]анализ 2020'!K2944+'[1]анализ 2020'!K2958</f>
        <v>0</v>
      </c>
    </row>
    <row r="140" spans="1:5" ht="24" customHeight="1" hidden="1">
      <c r="A140" s="16" t="s">
        <v>93</v>
      </c>
      <c r="B140" s="10">
        <f>'[1]анализ 2020'!ER1381</f>
        <v>0</v>
      </c>
      <c r="C140" s="10">
        <f>'[1]анализ 2020'!ES1381</f>
        <v>0</v>
      </c>
      <c r="D140" s="10"/>
      <c r="E140" s="10"/>
    </row>
    <row r="141" spans="1:5" ht="24" hidden="1">
      <c r="A141" s="16" t="s">
        <v>94</v>
      </c>
      <c r="B141" s="10">
        <f>'[1]анализ 2020'!ER1388</f>
        <v>0</v>
      </c>
      <c r="C141" s="10">
        <f>'[1]анализ 2020'!ES1388</f>
        <v>0</v>
      </c>
      <c r="D141" s="10"/>
      <c r="E141" s="10"/>
    </row>
    <row r="142" spans="1:5" ht="24" hidden="1">
      <c r="A142" s="9" t="s">
        <v>179</v>
      </c>
      <c r="B142" s="10">
        <f>'[1]анализ 2020'!ER3330</f>
        <v>0</v>
      </c>
      <c r="C142" s="10">
        <f>'[1]анализ 2020'!ES3330</f>
        <v>0</v>
      </c>
      <c r="D142" s="10"/>
      <c r="E142" s="10"/>
    </row>
    <row r="143" spans="1:5" ht="48">
      <c r="A143" s="22" t="s">
        <v>180</v>
      </c>
      <c r="B143" s="8">
        <f>SUM(B144:B150)</f>
        <v>44509852.75</v>
      </c>
      <c r="C143" s="8">
        <f>SUM(C144:C150)</f>
        <v>14116274.2</v>
      </c>
      <c r="D143" s="8">
        <f>SUM(D144:D150)</f>
        <v>22570417</v>
      </c>
      <c r="E143" s="8">
        <f>SUM(E144:E150)</f>
        <v>17702545</v>
      </c>
    </row>
    <row r="144" spans="1:5" ht="36">
      <c r="A144" s="9" t="s">
        <v>46</v>
      </c>
      <c r="B144" s="10">
        <v>25973245.13</v>
      </c>
      <c r="C144" s="10">
        <v>7883169.83</v>
      </c>
      <c r="D144" s="10">
        <f>'[1]анализ 2020'!J1468</f>
        <v>22253889</v>
      </c>
      <c r="E144" s="10">
        <f>'[1]анализ 2020'!K1468</f>
        <v>17702545</v>
      </c>
    </row>
    <row r="145" spans="1:5" ht="36" hidden="1">
      <c r="A145" s="9" t="s">
        <v>116</v>
      </c>
      <c r="B145" s="10">
        <f>'[1]анализ 2020'!ER1475</f>
        <v>0</v>
      </c>
      <c r="C145" s="10">
        <f>'[1]анализ 2020'!ES1475</f>
        <v>0</v>
      </c>
      <c r="D145" s="10"/>
      <c r="E145" s="10"/>
    </row>
    <row r="146" spans="1:5" ht="36" hidden="1">
      <c r="A146" s="9" t="s">
        <v>117</v>
      </c>
      <c r="B146" s="10">
        <f>'[1]анализ 2020'!ER1482</f>
        <v>0</v>
      </c>
      <c r="C146" s="10">
        <f>'[1]анализ 2020'!ES1482</f>
        <v>0</v>
      </c>
      <c r="D146" s="10"/>
      <c r="E146" s="10"/>
    </row>
    <row r="147" spans="1:5" ht="24" hidden="1">
      <c r="A147" s="16" t="s">
        <v>79</v>
      </c>
      <c r="B147" s="10">
        <f>'[1]анализ 2020'!ER1489</f>
        <v>0</v>
      </c>
      <c r="C147" s="10">
        <f>'[1]анализ 2020'!ES1489</f>
        <v>0</v>
      </c>
      <c r="D147" s="10"/>
      <c r="E147" s="10"/>
    </row>
    <row r="148" spans="1:5" ht="36">
      <c r="A148" s="16" t="s">
        <v>181</v>
      </c>
      <c r="B148" s="10">
        <v>316528</v>
      </c>
      <c r="C148" s="10">
        <v>36465</v>
      </c>
      <c r="D148" s="10">
        <f>'[1]анализ 2020'!J1496</f>
        <v>316528</v>
      </c>
      <c r="E148" s="10">
        <f>'[1]анализ 2020'!K1496</f>
        <v>0</v>
      </c>
    </row>
    <row r="149" spans="1:5" ht="54.75" customHeight="1">
      <c r="A149" s="44" t="s">
        <v>47</v>
      </c>
      <c r="B149" s="10">
        <v>18220079.62</v>
      </c>
      <c r="C149" s="10">
        <v>6196639.37</v>
      </c>
      <c r="D149" s="10">
        <f>'[1]анализ 2020'!J3484</f>
        <v>0</v>
      </c>
      <c r="E149" s="10">
        <f>'[1]анализ 2020'!K3484</f>
        <v>0</v>
      </c>
    </row>
    <row r="150" spans="1:5" ht="48" hidden="1">
      <c r="A150" s="16" t="s">
        <v>80</v>
      </c>
      <c r="B150" s="10">
        <f>'[1]анализ 2020'!ER1503</f>
        <v>0</v>
      </c>
      <c r="C150" s="10">
        <f>'[1]анализ 2020'!ES1503</f>
        <v>0</v>
      </c>
      <c r="D150" s="10"/>
      <c r="E150" s="10"/>
    </row>
    <row r="151" spans="1:5" ht="36">
      <c r="A151" s="21" t="s">
        <v>182</v>
      </c>
      <c r="B151" s="8">
        <f>B152+B153+B154+B155+B156</f>
        <v>4366628</v>
      </c>
      <c r="C151" s="8">
        <f>C152+C153+C154+C155+C156</f>
        <v>19677.66</v>
      </c>
      <c r="D151" s="8">
        <f>D152+D153+D154+D155+D156</f>
        <v>4366628</v>
      </c>
      <c r="E151" s="8">
        <f>E152+E153+E154+E155+E156</f>
        <v>4221800</v>
      </c>
    </row>
    <row r="152" spans="1:5" ht="60">
      <c r="A152" s="24" t="s">
        <v>48</v>
      </c>
      <c r="B152" s="10">
        <v>3891800</v>
      </c>
      <c r="C152" s="10">
        <v>0</v>
      </c>
      <c r="D152" s="10">
        <f>'[1]анализ 2020'!J1532</f>
        <v>3891800</v>
      </c>
      <c r="E152" s="10">
        <f>'[1]анализ 2020'!K1532</f>
        <v>3891800</v>
      </c>
    </row>
    <row r="153" spans="1:5" ht="48" hidden="1">
      <c r="A153" s="24" t="s">
        <v>49</v>
      </c>
      <c r="B153" s="10">
        <v>0</v>
      </c>
      <c r="C153" s="10">
        <v>0</v>
      </c>
      <c r="D153" s="10"/>
      <c r="E153" s="10"/>
    </row>
    <row r="154" spans="1:5" ht="38.25" customHeight="1">
      <c r="A154" s="24" t="s">
        <v>50</v>
      </c>
      <c r="B154" s="10">
        <v>250000</v>
      </c>
      <c r="C154" s="10">
        <v>0</v>
      </c>
      <c r="D154" s="10">
        <f>'[1]анализ 2020'!J1544</f>
        <v>250000</v>
      </c>
      <c r="E154" s="10">
        <f>'[1]анализ 2020'!K1544</f>
        <v>250000</v>
      </c>
    </row>
    <row r="155" spans="1:5" ht="48" hidden="1">
      <c r="A155" s="24" t="s">
        <v>51</v>
      </c>
      <c r="B155" s="10">
        <v>0</v>
      </c>
      <c r="C155" s="10">
        <v>0</v>
      </c>
      <c r="D155" s="10">
        <f>'[1]анализ 2020'!J1551</f>
        <v>0</v>
      </c>
      <c r="E155" s="10">
        <f>'[1]анализ 2020'!K1551</f>
        <v>0</v>
      </c>
    </row>
    <row r="156" spans="1:5" ht="36">
      <c r="A156" s="13" t="s">
        <v>52</v>
      </c>
      <c r="B156" s="10">
        <v>224828</v>
      </c>
      <c r="C156" s="10">
        <v>19677.66</v>
      </c>
      <c r="D156" s="10">
        <f>'[1]анализ 2020'!J1558</f>
        <v>224828</v>
      </c>
      <c r="E156" s="10">
        <f>'[1]анализ 2020'!K1558</f>
        <v>80000</v>
      </c>
    </row>
    <row r="157" spans="1:5" ht="36">
      <c r="A157" s="21" t="s">
        <v>183</v>
      </c>
      <c r="B157" s="8">
        <f>B158+B159+B160</f>
        <v>13743142</v>
      </c>
      <c r="C157" s="8">
        <f>C158+C159+C160</f>
        <v>6064218.36</v>
      </c>
      <c r="D157" s="8">
        <f>D158+D159+D160</f>
        <v>15155740</v>
      </c>
      <c r="E157" s="8">
        <f>E158+E159+E160</f>
        <v>11548597</v>
      </c>
    </row>
    <row r="158" spans="1:5" ht="36">
      <c r="A158" s="9" t="s">
        <v>53</v>
      </c>
      <c r="B158" s="10">
        <v>13483042</v>
      </c>
      <c r="C158" s="10">
        <v>6034218.36</v>
      </c>
      <c r="D158" s="10">
        <f>'[1]анализ 2020'!J1582</f>
        <v>14985640</v>
      </c>
      <c r="E158" s="10">
        <f>'[1]анализ 2020'!K1582</f>
        <v>11398597</v>
      </c>
    </row>
    <row r="159" spans="1:5" ht="24">
      <c r="A159" s="9" t="s">
        <v>54</v>
      </c>
      <c r="B159" s="10">
        <v>100000</v>
      </c>
      <c r="C159" s="10">
        <v>0</v>
      </c>
      <c r="D159" s="10">
        <f>'[1]анализ 2020'!J1638</f>
        <v>10000</v>
      </c>
      <c r="E159" s="10">
        <f>'[1]анализ 2020'!K1638</f>
        <v>10000</v>
      </c>
    </row>
    <row r="160" spans="1:5" ht="24">
      <c r="A160" s="25" t="s">
        <v>184</v>
      </c>
      <c r="B160" s="10">
        <v>160100</v>
      </c>
      <c r="C160" s="10">
        <v>30000</v>
      </c>
      <c r="D160" s="10">
        <f>'[1]анализ 2020'!J1657</f>
        <v>160100</v>
      </c>
      <c r="E160" s="10">
        <f>'[1]анализ 2020'!K1657</f>
        <v>140000</v>
      </c>
    </row>
    <row r="161" spans="1:5" ht="12.75">
      <c r="A161" s="1"/>
      <c r="B161" s="1"/>
      <c r="C161" s="1"/>
      <c r="D161" s="1"/>
      <c r="E161" s="1"/>
    </row>
    <row r="162" spans="1:5" ht="36">
      <c r="A162" s="26" t="s">
        <v>185</v>
      </c>
      <c r="B162" s="6">
        <f>B163+B168+B174+B179+B186</f>
        <v>42560778.38</v>
      </c>
      <c r="C162" s="6">
        <f>C163+C168+C174+C179+C186</f>
        <v>6934700.92</v>
      </c>
      <c r="D162" s="6">
        <f>D163+D168+D174+D179+D186</f>
        <v>28752236</v>
      </c>
      <c r="E162" s="6">
        <f>E163+E168+E174+E179+E186</f>
        <v>24803561</v>
      </c>
    </row>
    <row r="163" spans="1:5" ht="36">
      <c r="A163" s="7" t="s">
        <v>186</v>
      </c>
      <c r="B163" s="8">
        <f>B164+B165+B167+B166</f>
        <v>13292304</v>
      </c>
      <c r="C163" s="8">
        <f>C164+C165+C167+C166</f>
        <v>2007278.89</v>
      </c>
      <c r="D163" s="8">
        <f>D164+D165+D167</f>
        <v>11565484</v>
      </c>
      <c r="E163" s="8">
        <f>E164+E165+E167</f>
        <v>11565484</v>
      </c>
    </row>
    <row r="164" spans="1:5" ht="36" hidden="1">
      <c r="A164" s="9" t="s">
        <v>55</v>
      </c>
      <c r="B164" s="10">
        <f>'[1]анализ 2020'!ER2165</f>
        <v>0</v>
      </c>
      <c r="C164" s="10">
        <f>'[1]анализ 2020'!ES2165</f>
        <v>0</v>
      </c>
      <c r="D164" s="10"/>
      <c r="E164" s="10"/>
    </row>
    <row r="165" spans="1:5" ht="63.75">
      <c r="A165" s="27" t="s">
        <v>119</v>
      </c>
      <c r="B165" s="10">
        <v>2096000</v>
      </c>
      <c r="C165" s="10">
        <v>0</v>
      </c>
      <c r="D165" s="10">
        <f>'[1]анализ 2020'!J2177</f>
        <v>0</v>
      </c>
      <c r="E165" s="10">
        <f>'[1]анализ 2020'!K2177</f>
        <v>0</v>
      </c>
    </row>
    <row r="166" spans="1:5" ht="62.25" customHeight="1">
      <c r="A166" s="14" t="s">
        <v>120</v>
      </c>
      <c r="B166" s="10">
        <v>232778</v>
      </c>
      <c r="C166" s="10">
        <v>0</v>
      </c>
      <c r="D166" s="10"/>
      <c r="E166" s="10"/>
    </row>
    <row r="167" spans="1:5" ht="48">
      <c r="A167" s="9" t="s">
        <v>56</v>
      </c>
      <c r="B167" s="10">
        <v>10963526</v>
      </c>
      <c r="C167" s="10">
        <v>2007278.89</v>
      </c>
      <c r="D167" s="10">
        <f>'[1]анализ 2020'!J2227+'[1]анализ 2020'!J1683+'[1]анализ 2020'!J1689+'[1]анализ 2020'!J1695</f>
        <v>11565484</v>
      </c>
      <c r="E167" s="10">
        <f>'[1]анализ 2020'!K2227+'[1]анализ 2020'!K1683+'[1]анализ 2020'!K1689+'[1]анализ 2020'!K1695</f>
        <v>11565484</v>
      </c>
    </row>
    <row r="168" spans="1:5" ht="36">
      <c r="A168" s="7" t="s">
        <v>187</v>
      </c>
      <c r="B168" s="8">
        <f>B169+B170+B171+B172+B173</f>
        <v>15629982.000000002</v>
      </c>
      <c r="C168" s="8">
        <f>C169+C170+C171+C172+C173</f>
        <v>1524962.64</v>
      </c>
      <c r="D168" s="8">
        <f>D169+D170+D171+D172+D173</f>
        <v>1565300</v>
      </c>
      <c r="E168" s="8">
        <f>E169+E170+E171+E172+E173</f>
        <v>1565300</v>
      </c>
    </row>
    <row r="169" spans="1:5" ht="24">
      <c r="A169" s="9" t="s">
        <v>57</v>
      </c>
      <c r="B169" s="10">
        <v>1293524</v>
      </c>
      <c r="C169" s="10">
        <v>279822.2</v>
      </c>
      <c r="D169" s="10">
        <f>'[1]анализ 2020'!J2294+'[1]анализ 2020'!J2308</f>
        <v>1565300</v>
      </c>
      <c r="E169" s="10">
        <f>'[1]анализ 2020'!K2294+'[1]анализ 2020'!K2308</f>
        <v>1565300</v>
      </c>
    </row>
    <row r="170" spans="1:5" ht="24">
      <c r="A170" s="9" t="s">
        <v>58</v>
      </c>
      <c r="B170" s="10">
        <v>4024773</v>
      </c>
      <c r="C170" s="10">
        <v>130308</v>
      </c>
      <c r="D170" s="10">
        <f>'[1]анализ 2020'!J2322+'[1]анализ 2020'!J2343+'[1]анализ 2020'!J2391</f>
        <v>0</v>
      </c>
      <c r="E170" s="10">
        <f>'[1]анализ 2020'!K2322+'[1]анализ 2020'!K2343+'[1]анализ 2020'!K2391</f>
        <v>0</v>
      </c>
    </row>
    <row r="171" spans="1:5" ht="36">
      <c r="A171" s="14" t="s">
        <v>59</v>
      </c>
      <c r="B171" s="10">
        <v>7674285</v>
      </c>
      <c r="C171" s="10">
        <v>1114832.44</v>
      </c>
      <c r="D171" s="10">
        <f>'[1]анализ 2020'!J2433+'[1]анализ 2020'!J2413</f>
        <v>0</v>
      </c>
      <c r="E171" s="10">
        <f>'[1]анализ 2020'!K2433+'[1]анализ 2020'!K2413</f>
        <v>0</v>
      </c>
    </row>
    <row r="172" spans="1:5" ht="23.25" customHeight="1">
      <c r="A172" s="16" t="s">
        <v>113</v>
      </c>
      <c r="B172" s="10">
        <f>'[1]анализ 2020'!ER1737+'[1]анализ 2020'!ER3509</f>
        <v>2479139.37</v>
      </c>
      <c r="C172" s="10">
        <f>'[1]анализ 2020'!ES1737+'[1]анализ 2020'!ES3509</f>
        <v>0</v>
      </c>
      <c r="D172" s="10"/>
      <c r="E172" s="10"/>
    </row>
    <row r="173" spans="1:5" ht="24">
      <c r="A173" s="16" t="s">
        <v>114</v>
      </c>
      <c r="B173" s="10">
        <f>'[1]анализ 2020'!ER1756+'[1]анализ 2020'!ER3516</f>
        <v>158260.63</v>
      </c>
      <c r="C173" s="10">
        <f>'[1]анализ 2020'!ES1756+'[1]анализ 2020'!ES3516</f>
        <v>0</v>
      </c>
      <c r="D173" s="10"/>
      <c r="E173" s="10"/>
    </row>
    <row r="174" spans="1:5" ht="36">
      <c r="A174" s="28" t="s">
        <v>188</v>
      </c>
      <c r="B174" s="8">
        <f>B175+B176+B177</f>
        <v>1720654</v>
      </c>
      <c r="C174" s="8">
        <f>C175+C176+C177</f>
        <v>129500</v>
      </c>
      <c r="D174" s="8">
        <f>D175</f>
        <v>1526654</v>
      </c>
      <c r="E174" s="8">
        <f>E175</f>
        <v>954654</v>
      </c>
    </row>
    <row r="175" spans="1:5" ht="24">
      <c r="A175" s="23" t="s">
        <v>60</v>
      </c>
      <c r="B175" s="10">
        <v>1400654</v>
      </c>
      <c r="C175" s="10">
        <v>129500</v>
      </c>
      <c r="D175" s="10">
        <f>'[1]анализ 2020'!J929+'[1]анализ 2020'!J1775+'[1]анализ 2020'!J2491+'[1]анализ 2020'!J3523</f>
        <v>1526654</v>
      </c>
      <c r="E175" s="10">
        <f>'[1]анализ 2020'!K929+'[1]анализ 2020'!K1775+'[1]анализ 2020'!K2491+'[1]анализ 2020'!K3523</f>
        <v>954654</v>
      </c>
    </row>
    <row r="176" spans="1:5" ht="25.5" customHeight="1">
      <c r="A176" s="16" t="s">
        <v>143</v>
      </c>
      <c r="B176" s="10">
        <v>300797.98</v>
      </c>
      <c r="C176" s="10">
        <v>0</v>
      </c>
      <c r="D176" s="10"/>
      <c r="E176" s="10"/>
    </row>
    <row r="177" spans="1:5" ht="24">
      <c r="A177" s="16" t="s">
        <v>144</v>
      </c>
      <c r="B177" s="10">
        <v>19202.02</v>
      </c>
      <c r="C177" s="10">
        <v>0</v>
      </c>
      <c r="D177" s="10"/>
      <c r="E177" s="10"/>
    </row>
    <row r="178" spans="1:5" ht="12.75">
      <c r="A178" s="23"/>
      <c r="B178" s="10"/>
      <c r="C178" s="10"/>
      <c r="D178" s="10"/>
      <c r="E178" s="10"/>
    </row>
    <row r="179" spans="1:5" ht="36" customHeight="1">
      <c r="A179" s="7" t="s">
        <v>189</v>
      </c>
      <c r="B179" s="8">
        <f>B182+B184+B185+B183+B180+B181</f>
        <v>3780400</v>
      </c>
      <c r="C179" s="8">
        <f>C182+C184+C185+C183+C180+C181</f>
        <v>29306</v>
      </c>
      <c r="D179" s="8">
        <f>D182+D184+D185+D183+D180+D181</f>
        <v>4000000</v>
      </c>
      <c r="E179" s="8">
        <f>E182+E184+E185+E183+E180+E181</f>
        <v>3299260</v>
      </c>
    </row>
    <row r="180" spans="1:5" ht="53.25" customHeight="1" hidden="1">
      <c r="A180" s="14" t="s">
        <v>102</v>
      </c>
      <c r="B180" s="36">
        <f>'[1]анализ 2020'!ER3178</f>
        <v>0</v>
      </c>
      <c r="C180" s="36">
        <f>'[1]анализ 2020'!ES3178</f>
        <v>0</v>
      </c>
      <c r="D180" s="36"/>
      <c r="E180" s="36"/>
    </row>
    <row r="181" spans="1:5" ht="52.5" customHeight="1" hidden="1">
      <c r="A181" s="14" t="s">
        <v>103</v>
      </c>
      <c r="B181" s="36">
        <f>'[1]анализ 2020'!ER3189</f>
        <v>0</v>
      </c>
      <c r="C181" s="36">
        <f>'[1]анализ 2020'!ES3189</f>
        <v>0</v>
      </c>
      <c r="D181" s="36"/>
      <c r="E181" s="36"/>
    </row>
    <row r="182" spans="1:5" ht="36">
      <c r="A182" s="9" t="s">
        <v>61</v>
      </c>
      <c r="B182" s="10">
        <v>30000</v>
      </c>
      <c r="C182" s="10">
        <v>13806</v>
      </c>
      <c r="D182" s="10">
        <f>'[1]анализ 2020'!J2521</f>
        <v>0</v>
      </c>
      <c r="E182" s="10">
        <f>'[1]анализ 2020'!K2521</f>
        <v>0</v>
      </c>
    </row>
    <row r="183" spans="1:5" ht="36">
      <c r="A183" s="9" t="s">
        <v>84</v>
      </c>
      <c r="B183" s="10">
        <v>2250400</v>
      </c>
      <c r="C183" s="10">
        <v>15500</v>
      </c>
      <c r="D183" s="10">
        <f>'[1]анализ 2020'!J944+'[1]анализ 2020'!J1836+'[1]анализ 2020'!J2535+'[1]анализ 2020'!J3565</f>
        <v>4000000</v>
      </c>
      <c r="E183" s="10">
        <f>'[1]анализ 2020'!K944+'[1]анализ 2020'!K1836+'[1]анализ 2020'!K2535+'[1]анализ 2020'!K3565</f>
        <v>3299260</v>
      </c>
    </row>
    <row r="184" spans="1:5" ht="25.5" customHeight="1">
      <c r="A184" s="16" t="s">
        <v>143</v>
      </c>
      <c r="B184" s="10">
        <v>1409990.54</v>
      </c>
      <c r="C184" s="10">
        <v>0</v>
      </c>
      <c r="D184" s="10"/>
      <c r="E184" s="10"/>
    </row>
    <row r="185" spans="1:5" ht="24">
      <c r="A185" s="16" t="s">
        <v>144</v>
      </c>
      <c r="B185" s="10">
        <v>90009.46</v>
      </c>
      <c r="C185" s="10">
        <v>0</v>
      </c>
      <c r="D185" s="10"/>
      <c r="E185" s="10"/>
    </row>
    <row r="186" spans="1:7" ht="48">
      <c r="A186" s="7" t="s">
        <v>190</v>
      </c>
      <c r="B186" s="8">
        <f>B187+B188+B189</f>
        <v>8137438.38</v>
      </c>
      <c r="C186" s="8">
        <f>C187+C188+C189</f>
        <v>3243653.39</v>
      </c>
      <c r="D186" s="8">
        <f>D187+D188+D189</f>
        <v>10094798</v>
      </c>
      <c r="E186" s="8">
        <f>E187+E188+E189</f>
        <v>7418863</v>
      </c>
      <c r="G186" s="2"/>
    </row>
    <row r="187" spans="1:5" ht="48">
      <c r="A187" s="9" t="s">
        <v>62</v>
      </c>
      <c r="B187" s="10">
        <v>5230847.38</v>
      </c>
      <c r="C187" s="10">
        <v>2043924.11</v>
      </c>
      <c r="D187" s="10">
        <f>'[1]анализ 2020'!J2591</f>
        <v>6428114</v>
      </c>
      <c r="E187" s="10">
        <f>'[1]анализ 2020'!K2591</f>
        <v>4766674</v>
      </c>
    </row>
    <row r="188" spans="1:5" ht="60">
      <c r="A188" s="9" t="s">
        <v>63</v>
      </c>
      <c r="B188" s="10">
        <f>'[1]анализ 2020'!ER2626</f>
        <v>3800</v>
      </c>
      <c r="C188" s="10">
        <v>3800</v>
      </c>
      <c r="D188" s="10"/>
      <c r="E188" s="10"/>
    </row>
    <row r="189" spans="1:5" ht="36">
      <c r="A189" s="9" t="s">
        <v>64</v>
      </c>
      <c r="B189" s="10">
        <v>2902791</v>
      </c>
      <c r="C189" s="10">
        <v>1195929.28</v>
      </c>
      <c r="D189" s="10">
        <f>'[1]анализ 2020'!J2647</f>
        <v>3666684</v>
      </c>
      <c r="E189" s="10">
        <f>'[1]анализ 2020'!K2647</f>
        <v>2652189</v>
      </c>
    </row>
    <row r="190" spans="1:5" ht="12.75">
      <c r="A190" s="9"/>
      <c r="B190" s="1"/>
      <c r="C190" s="1"/>
      <c r="D190" s="1"/>
      <c r="E190" s="1"/>
    </row>
    <row r="191" spans="1:5" ht="36">
      <c r="A191" s="5" t="s">
        <v>191</v>
      </c>
      <c r="B191" s="6">
        <f>B192+B193+B194+B195</f>
        <v>571859.89</v>
      </c>
      <c r="C191" s="6">
        <f>C192+C193+C194+C195</f>
        <v>0</v>
      </c>
      <c r="D191" s="6">
        <f>D192+D193+D194+D195</f>
        <v>333000</v>
      </c>
      <c r="E191" s="6">
        <f>E192+E193+E194+E195</f>
        <v>343000</v>
      </c>
    </row>
    <row r="192" spans="1:5" ht="36">
      <c r="A192" s="9" t="s">
        <v>65</v>
      </c>
      <c r="B192" s="10">
        <v>30600</v>
      </c>
      <c r="C192" s="10">
        <v>0</v>
      </c>
      <c r="D192" s="10">
        <f>'[1]анализ 2020'!J1877</f>
        <v>30600</v>
      </c>
      <c r="E192" s="10">
        <f>'[1]анализ 2020'!K1877</f>
        <v>26000</v>
      </c>
    </row>
    <row r="193" spans="1:5" ht="24">
      <c r="A193" s="9" t="s">
        <v>66</v>
      </c>
      <c r="B193" s="10">
        <v>541259.89</v>
      </c>
      <c r="C193" s="10">
        <v>0</v>
      </c>
      <c r="D193" s="10">
        <f>'[1]анализ 2020'!J2667</f>
        <v>302400</v>
      </c>
      <c r="E193" s="10">
        <f>'[1]анализ 2020'!K2667</f>
        <v>317000</v>
      </c>
    </row>
    <row r="194" spans="1:5" ht="36" hidden="1">
      <c r="A194" s="9" t="s">
        <v>98</v>
      </c>
      <c r="B194" s="10">
        <f>'[1]анализ 2020'!ER2657</f>
        <v>0</v>
      </c>
      <c r="C194" s="10">
        <f>'[1]анализ 2020'!ES2657</f>
        <v>0</v>
      </c>
      <c r="D194" s="10"/>
      <c r="E194" s="10"/>
    </row>
    <row r="195" spans="1:5" ht="48" hidden="1">
      <c r="A195" s="9" t="s">
        <v>99</v>
      </c>
      <c r="B195" s="10">
        <f>'[1]анализ 2020'!ER2663</f>
        <v>0</v>
      </c>
      <c r="C195" s="10">
        <f>'[1]анализ 2020'!ES2663</f>
        <v>0</v>
      </c>
      <c r="D195" s="10">
        <f>'[1]анализ 2020'!J2662</f>
        <v>0</v>
      </c>
      <c r="E195" s="10">
        <f>'[1]анализ 2020'!K2662</f>
        <v>0</v>
      </c>
    </row>
    <row r="196" spans="1:5" ht="12.75">
      <c r="A196" s="1"/>
      <c r="B196" s="1"/>
      <c r="C196" s="1"/>
      <c r="D196" s="1"/>
      <c r="E196" s="1"/>
    </row>
    <row r="197" spans="1:5" ht="36">
      <c r="A197" s="5" t="s">
        <v>192</v>
      </c>
      <c r="B197" s="6">
        <f>SUM(B198:B205)</f>
        <v>1616822</v>
      </c>
      <c r="C197" s="6">
        <f>SUM(C198:C205)</f>
        <v>0</v>
      </c>
      <c r="D197" s="6">
        <f>D198+D199+D200+D201+D202</f>
        <v>86822</v>
      </c>
      <c r="E197" s="6">
        <f>E198+E199+E200+E201+E202</f>
        <v>86822</v>
      </c>
    </row>
    <row r="198" spans="1:5" ht="38.25" hidden="1">
      <c r="A198" s="17" t="s">
        <v>67</v>
      </c>
      <c r="B198" s="10">
        <f>'[1]анализ 2020'!ER2107</f>
        <v>0</v>
      </c>
      <c r="C198" s="10">
        <f>'[1]анализ 2020'!ES2107</f>
        <v>0</v>
      </c>
      <c r="D198" s="10"/>
      <c r="E198" s="10"/>
    </row>
    <row r="199" spans="1:5" ht="12.75" hidden="1">
      <c r="A199" s="11" t="s">
        <v>68</v>
      </c>
      <c r="B199" s="10">
        <f>'[1]анализ 2020'!H2686</f>
        <v>0</v>
      </c>
      <c r="C199" s="10">
        <f>'[1]анализ 2020'!I2686</f>
        <v>0</v>
      </c>
      <c r="D199" s="10"/>
      <c r="E199" s="10"/>
    </row>
    <row r="200" spans="1:5" ht="24" hidden="1">
      <c r="A200" s="45" t="s">
        <v>193</v>
      </c>
      <c r="B200" s="10">
        <f>'[1]анализ 2020'!ER2707</f>
        <v>0</v>
      </c>
      <c r="C200" s="10">
        <f>'[1]анализ 2020'!ES2707</f>
        <v>0</v>
      </c>
      <c r="D200" s="10">
        <f>'[1]анализ 2020'!J2707</f>
        <v>0</v>
      </c>
      <c r="E200" s="10">
        <f>'[1]анализ 2020'!K2707</f>
        <v>0</v>
      </c>
    </row>
    <row r="201" spans="1:5" ht="25.5">
      <c r="A201" s="17" t="s">
        <v>91</v>
      </c>
      <c r="B201" s="10">
        <v>86822</v>
      </c>
      <c r="C201" s="10">
        <v>0</v>
      </c>
      <c r="D201" s="10">
        <f>'[1]анализ 2020'!J2069</f>
        <v>86822</v>
      </c>
      <c r="E201" s="10">
        <f>'[1]анализ 2020'!K2069</f>
        <v>86822</v>
      </c>
    </row>
    <row r="202" spans="1:5" ht="25.5" hidden="1">
      <c r="A202" s="17" t="s">
        <v>92</v>
      </c>
      <c r="B202" s="10">
        <f>'[1]анализ 2020'!ER2088</f>
        <v>0</v>
      </c>
      <c r="C202" s="10">
        <f>'[1]анализ 2020'!ES2088</f>
        <v>0</v>
      </c>
      <c r="D202" s="10"/>
      <c r="E202" s="10"/>
    </row>
    <row r="203" spans="1:5" ht="36" hidden="1">
      <c r="A203" s="14" t="s">
        <v>121</v>
      </c>
      <c r="B203" s="10">
        <f>'[1]анализ 2020'!ER2126</f>
        <v>0</v>
      </c>
      <c r="C203" s="10">
        <f>'[1]анализ 2020'!ES2126</f>
        <v>0</v>
      </c>
      <c r="D203" s="10"/>
      <c r="E203" s="10"/>
    </row>
    <row r="204" spans="1:5" ht="25.5" hidden="1">
      <c r="A204" s="37" t="s">
        <v>123</v>
      </c>
      <c r="B204" s="10">
        <f>'[1]анализ 2020'!I2723</f>
        <v>0</v>
      </c>
      <c r="C204" s="10">
        <f>'[1]анализ 2020'!J2723</f>
        <v>0</v>
      </c>
      <c r="D204" s="10"/>
      <c r="E204" s="10"/>
    </row>
    <row r="205" spans="1:5" ht="38.25">
      <c r="A205" s="37" t="s">
        <v>124</v>
      </c>
      <c r="B205" s="10">
        <v>1530000</v>
      </c>
      <c r="C205" s="10">
        <v>0</v>
      </c>
      <c r="D205" s="10"/>
      <c r="E205" s="10"/>
    </row>
    <row r="206" spans="1:5" ht="12.75">
      <c r="A206" s="17"/>
      <c r="B206" s="10"/>
      <c r="C206" s="10"/>
      <c r="D206" s="10"/>
      <c r="E206" s="10"/>
    </row>
    <row r="207" spans="1:5" ht="12.75">
      <c r="A207" s="1"/>
      <c r="B207" s="1"/>
      <c r="C207" s="1"/>
      <c r="D207" s="1"/>
      <c r="E207" s="1"/>
    </row>
    <row r="208" spans="1:5" ht="27.75" customHeight="1">
      <c r="A208" s="26" t="s">
        <v>194</v>
      </c>
      <c r="B208" s="6">
        <f>B209+B221</f>
        <v>21139499</v>
      </c>
      <c r="C208" s="6">
        <f>C209+C221</f>
        <v>8718729.26</v>
      </c>
      <c r="D208" s="6">
        <f>D209+D221</f>
        <v>28006343</v>
      </c>
      <c r="E208" s="6">
        <f>E209+E221</f>
        <v>22705397</v>
      </c>
    </row>
    <row r="209" spans="1:5" ht="36">
      <c r="A209" s="28" t="s">
        <v>195</v>
      </c>
      <c r="B209" s="8">
        <f>B210+B213+B214+B215+B219+B220+B211+B212+B216+B217+B218</f>
        <v>14492309</v>
      </c>
      <c r="C209" s="8">
        <f>C210+C213+C214+C215+C219+C220+C211+C212+C216+C217+C218</f>
        <v>5656733.74</v>
      </c>
      <c r="D209" s="8">
        <f>D210+D213+D214+D215+D219+D220+D211+D212+D216+D217</f>
        <v>19816952</v>
      </c>
      <c r="E209" s="8">
        <f>E210+E213+E214+E215+E219+E220+E211+E212+E216+E217</f>
        <v>16816952</v>
      </c>
    </row>
    <row r="210" spans="1:5" ht="36">
      <c r="A210" s="11" t="s">
        <v>69</v>
      </c>
      <c r="B210" s="10">
        <v>13534609</v>
      </c>
      <c r="C210" s="10">
        <v>5656733.74</v>
      </c>
      <c r="D210" s="10">
        <f>'[1]анализ 2020'!J3341</f>
        <v>16627352</v>
      </c>
      <c r="E210" s="10">
        <f>'[1]анализ 2020'!K3341</f>
        <v>16627352</v>
      </c>
    </row>
    <row r="211" spans="1:5" ht="36" hidden="1">
      <c r="A211" s="9" t="s">
        <v>116</v>
      </c>
      <c r="B211" s="10">
        <f>'[1]анализ 2020'!ER3348</f>
        <v>0</v>
      </c>
      <c r="C211" s="10">
        <f>'[1]анализ 2020'!ES3348</f>
        <v>0</v>
      </c>
      <c r="D211" s="10"/>
      <c r="E211" s="10"/>
    </row>
    <row r="212" spans="1:5" ht="36" hidden="1">
      <c r="A212" s="9" t="s">
        <v>117</v>
      </c>
      <c r="B212" s="10">
        <f>'[1]анализ 2020'!ER3355</f>
        <v>0</v>
      </c>
      <c r="C212" s="10">
        <f>'[1]анализ 2020'!ES3355</f>
        <v>0</v>
      </c>
      <c r="D212" s="10"/>
      <c r="E212" s="10"/>
    </row>
    <row r="213" spans="1:5" ht="36" hidden="1">
      <c r="A213" s="16" t="s">
        <v>70</v>
      </c>
      <c r="B213" s="10">
        <f>'[1]анализ 2020'!ER3362</f>
        <v>0</v>
      </c>
      <c r="C213" s="10">
        <f>'[1]анализ 2020'!ES3362</f>
        <v>0</v>
      </c>
      <c r="D213" s="10"/>
      <c r="E213" s="10"/>
    </row>
    <row r="214" spans="1:5" ht="36">
      <c r="A214" s="16" t="s">
        <v>71</v>
      </c>
      <c r="B214" s="10">
        <v>104100</v>
      </c>
      <c r="C214" s="10">
        <v>0</v>
      </c>
      <c r="D214" s="10">
        <f>'[1]анализ 2020'!J3369</f>
        <v>156000</v>
      </c>
      <c r="E214" s="10">
        <f>'[1]анализ 2020'!K3369</f>
        <v>156000</v>
      </c>
    </row>
    <row r="215" spans="1:5" ht="36">
      <c r="A215" s="16" t="s">
        <v>72</v>
      </c>
      <c r="B215" s="10">
        <v>33600</v>
      </c>
      <c r="C215" s="10">
        <v>0</v>
      </c>
      <c r="D215" s="10">
        <f>'[1]анализ 2020'!J3376</f>
        <v>33600</v>
      </c>
      <c r="E215" s="10">
        <f>'[1]анализ 2020'!K3376</f>
        <v>33600</v>
      </c>
    </row>
    <row r="216" spans="1:5" ht="51">
      <c r="A216" s="35" t="s">
        <v>196</v>
      </c>
      <c r="B216" s="10">
        <f>'[1]анализ 2020'!H3411</f>
        <v>0</v>
      </c>
      <c r="C216" s="10"/>
      <c r="D216" s="10">
        <f>'[1]анализ 2020'!J3411</f>
        <v>2820000</v>
      </c>
      <c r="E216" s="10">
        <f>'[1]анализ 2020'!K3411</f>
        <v>0</v>
      </c>
    </row>
    <row r="217" spans="1:5" ht="51">
      <c r="A217" s="35" t="s">
        <v>197</v>
      </c>
      <c r="B217" s="10">
        <f>'[1]анализ 2020'!H3418</f>
        <v>0</v>
      </c>
      <c r="C217" s="10"/>
      <c r="D217" s="10">
        <f>'[1]анализ 2020'!J3418</f>
        <v>180000</v>
      </c>
      <c r="E217" s="10">
        <f>'[1]анализ 2020'!K3418</f>
        <v>0</v>
      </c>
    </row>
    <row r="218" spans="1:5" ht="38.25">
      <c r="A218" s="40" t="s">
        <v>135</v>
      </c>
      <c r="B218" s="10">
        <v>600000</v>
      </c>
      <c r="C218" s="10">
        <v>0</v>
      </c>
      <c r="D218" s="10"/>
      <c r="E218" s="10"/>
    </row>
    <row r="219" spans="1:5" ht="27" customHeight="1">
      <c r="A219" s="16" t="s">
        <v>143</v>
      </c>
      <c r="B219" s="10">
        <v>206798.62</v>
      </c>
      <c r="C219" s="10">
        <v>0</v>
      </c>
      <c r="D219" s="10"/>
      <c r="E219" s="10"/>
    </row>
    <row r="220" spans="1:5" ht="24">
      <c r="A220" s="16" t="s">
        <v>144</v>
      </c>
      <c r="B220" s="10">
        <v>13201.38</v>
      </c>
      <c r="C220" s="10">
        <v>0</v>
      </c>
      <c r="D220" s="10"/>
      <c r="E220" s="10"/>
    </row>
    <row r="221" spans="1:5" ht="24">
      <c r="A221" s="28" t="s">
        <v>198</v>
      </c>
      <c r="B221" s="8">
        <f>B222+B223</f>
        <v>6647190</v>
      </c>
      <c r="C221" s="8">
        <f>C222+C223</f>
        <v>3061995.52</v>
      </c>
      <c r="D221" s="8">
        <f>D222+D223</f>
        <v>8189391</v>
      </c>
      <c r="E221" s="8">
        <f>E222+E223</f>
        <v>5888445</v>
      </c>
    </row>
    <row r="222" spans="1:5" ht="36">
      <c r="A222" s="11" t="s">
        <v>73</v>
      </c>
      <c r="B222" s="10">
        <v>6603530</v>
      </c>
      <c r="C222" s="10">
        <v>3061995.52</v>
      </c>
      <c r="D222" s="10">
        <f>'[1]анализ 2020'!J3427</f>
        <v>8189391</v>
      </c>
      <c r="E222" s="10">
        <f>'[1]анализ 2020'!K3427</f>
        <v>5888445</v>
      </c>
    </row>
    <row r="223" spans="1:5" ht="38.25">
      <c r="A223" s="40" t="s">
        <v>135</v>
      </c>
      <c r="B223" s="10">
        <v>43660</v>
      </c>
      <c r="C223" s="10">
        <v>0</v>
      </c>
      <c r="D223" s="10"/>
      <c r="E223" s="10"/>
    </row>
    <row r="224" spans="1:5" ht="12.75">
      <c r="A224" s="9"/>
      <c r="B224" s="10"/>
      <c r="C224" s="10"/>
      <c r="D224" s="10"/>
      <c r="E224" s="10"/>
    </row>
    <row r="225" spans="1:5" ht="36">
      <c r="A225" s="5" t="s">
        <v>110</v>
      </c>
      <c r="B225" s="6">
        <f>B226+B227</f>
        <v>335000</v>
      </c>
      <c r="C225" s="6">
        <f>C226+C227</f>
        <v>0</v>
      </c>
      <c r="D225" s="6">
        <f>D226+D227</f>
        <v>335000</v>
      </c>
      <c r="E225" s="6">
        <f>E226+E227</f>
        <v>335000</v>
      </c>
    </row>
    <row r="226" spans="1:5" ht="36">
      <c r="A226" s="9" t="s">
        <v>111</v>
      </c>
      <c r="B226" s="10">
        <v>300000</v>
      </c>
      <c r="C226" s="10">
        <v>0</v>
      </c>
      <c r="D226" s="10">
        <f>'[1]анализ 2020'!J960</f>
        <v>300000</v>
      </c>
      <c r="E226" s="10">
        <f>'[1]анализ 2020'!K960</f>
        <v>300000</v>
      </c>
    </row>
    <row r="227" spans="1:5" ht="48">
      <c r="A227" s="9" t="s">
        <v>112</v>
      </c>
      <c r="B227" s="10">
        <v>35000</v>
      </c>
      <c r="C227" s="10">
        <v>0</v>
      </c>
      <c r="D227" s="10">
        <f>'[1]анализ 2020'!J967</f>
        <v>35000</v>
      </c>
      <c r="E227" s="10">
        <f>'[1]анализ 2020'!K967</f>
        <v>35000</v>
      </c>
    </row>
    <row r="228" spans="1:5" ht="12.75">
      <c r="A228" s="11"/>
      <c r="B228" s="10"/>
      <c r="C228" s="10"/>
      <c r="D228" s="10"/>
      <c r="E228" s="10"/>
    </row>
    <row r="229" spans="1:5" ht="12.75">
      <c r="A229" s="24" t="s">
        <v>74</v>
      </c>
      <c r="B229" s="10">
        <f>B233+B234+B230</f>
        <v>5009601</v>
      </c>
      <c r="C229" s="10">
        <f>C233+C234+C230</f>
        <v>1837611.93</v>
      </c>
      <c r="D229" s="10">
        <f>D233+D234+D230</f>
        <v>5761483</v>
      </c>
      <c r="E229" s="10">
        <f>E233+E234+E230</f>
        <v>4059384</v>
      </c>
    </row>
    <row r="230" spans="1:5" ht="12.75" hidden="1">
      <c r="A230" s="13" t="s">
        <v>107</v>
      </c>
      <c r="B230" s="10">
        <f>B231+B232</f>
        <v>0</v>
      </c>
      <c r="C230" s="10">
        <f>C231+C232</f>
        <v>0</v>
      </c>
      <c r="D230" s="10">
        <f>D231+D232</f>
        <v>0</v>
      </c>
      <c r="E230" s="10">
        <f>E231+E232</f>
        <v>0</v>
      </c>
    </row>
    <row r="231" spans="1:5" ht="24" hidden="1">
      <c r="A231" s="13" t="s">
        <v>108</v>
      </c>
      <c r="B231" s="10">
        <f>'[1]анализ 2020'!ER989</f>
        <v>0</v>
      </c>
      <c r="C231" s="10">
        <f>'[1]анализ 2020'!ES989</f>
        <v>0</v>
      </c>
      <c r="D231" s="10"/>
      <c r="E231" s="10"/>
    </row>
    <row r="232" spans="1:5" ht="24" hidden="1">
      <c r="A232" s="13" t="s">
        <v>109</v>
      </c>
      <c r="B232" s="10">
        <f>'[1]анализ 2020'!ER994</f>
        <v>0</v>
      </c>
      <c r="C232" s="10">
        <f>'[1]анализ 2020'!ES994</f>
        <v>0</v>
      </c>
      <c r="D232" s="10"/>
      <c r="E232" s="10"/>
    </row>
    <row r="233" spans="1:5" ht="12.75">
      <c r="A233" s="24" t="s">
        <v>75</v>
      </c>
      <c r="B233" s="10">
        <v>2661803</v>
      </c>
      <c r="C233" s="10">
        <v>963276.57</v>
      </c>
      <c r="D233" s="10">
        <f>'[1]анализ 2020'!J2998</f>
        <v>3253893</v>
      </c>
      <c r="E233" s="10">
        <f>'[1]анализ 2020'!K2998</f>
        <v>2406025</v>
      </c>
    </row>
    <row r="234" spans="1:5" ht="24">
      <c r="A234" s="25" t="s">
        <v>76</v>
      </c>
      <c r="B234" s="10">
        <v>2347798</v>
      </c>
      <c r="C234" s="10">
        <v>874335.36</v>
      </c>
      <c r="D234" s="10">
        <f>'[1]анализ 2020'!J3050</f>
        <v>2507590</v>
      </c>
      <c r="E234" s="10">
        <f>'[1]анализ 2020'!K3050</f>
        <v>1653359</v>
      </c>
    </row>
    <row r="235" spans="1:5" ht="12.75">
      <c r="A235" s="25" t="s">
        <v>199</v>
      </c>
      <c r="B235" s="10"/>
      <c r="C235" s="10"/>
      <c r="D235" s="10">
        <v>6549111</v>
      </c>
      <c r="E235" s="10">
        <v>13570385</v>
      </c>
    </row>
    <row r="236" spans="1:5" ht="12.75">
      <c r="A236" s="29" t="s">
        <v>77</v>
      </c>
      <c r="B236" s="30">
        <f>B237-B229</f>
        <v>1341531059.8800004</v>
      </c>
      <c r="C236" s="30">
        <f>C237-C229</f>
        <v>403372768.95000005</v>
      </c>
      <c r="D236" s="30">
        <f>D237-D229</f>
        <v>1362218868</v>
      </c>
      <c r="E236" s="30">
        <f>E237-E229</f>
        <v>1797924112</v>
      </c>
    </row>
    <row r="237" spans="1:5" ht="12.75">
      <c r="A237" s="29" t="s">
        <v>78</v>
      </c>
      <c r="B237" s="30">
        <f>B5+B38+B50+B61+B78+B84+B94+B105+B162+B191+B197+B208+B229+B225</f>
        <v>1346540660.8800004</v>
      </c>
      <c r="C237" s="30">
        <f>C5+C38+C50+C61+C78+C84+C94+C105+C162+C191+C197+C208+C229+C225</f>
        <v>405210380.88000005</v>
      </c>
      <c r="D237" s="30">
        <f>D5+D38+D50+D61+D78+D84+D94+D105+D162+D191+D197+D208+D229+D225+D235</f>
        <v>1367980351</v>
      </c>
      <c r="E237" s="30">
        <f>E5+E38+E50+E61+E78+E84+E94+E105+E162+E191+E197+E208+E229+E225+E235</f>
        <v>1801983496</v>
      </c>
    </row>
    <row r="239" spans="1:5" ht="12.75">
      <c r="A239" s="2"/>
      <c r="B239" s="2"/>
      <c r="C239" s="2"/>
      <c r="D239" s="2"/>
      <c r="E239" s="2"/>
    </row>
    <row r="240" spans="2:5" ht="12.75">
      <c r="B240" s="2"/>
      <c r="C240" s="2"/>
      <c r="D240" s="2">
        <f>'[1]анализ 2020'!J14</f>
        <v>1370071715</v>
      </c>
      <c r="E240" s="2">
        <f>'[1]анализ 2020'!K14</f>
        <v>1803670381</v>
      </c>
    </row>
    <row r="241" ht="12.75">
      <c r="B241" s="2"/>
    </row>
    <row r="242" spans="2:5" ht="12.75">
      <c r="B242" s="2"/>
      <c r="C242" s="2"/>
      <c r="D242" s="2">
        <f>D237-D240</f>
        <v>-2091364</v>
      </c>
      <c r="E242" s="2">
        <f>E237-E240</f>
        <v>-1686885</v>
      </c>
    </row>
    <row r="246" ht="12.75">
      <c r="B246" s="2"/>
    </row>
    <row r="248" ht="12.75">
      <c r="B248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2018-11-14T06:14:23Z</cp:lastPrinted>
  <dcterms:created xsi:type="dcterms:W3CDTF">2001-12-17T06:37:03Z</dcterms:created>
  <dcterms:modified xsi:type="dcterms:W3CDTF">2020-05-25T03:56:16Z</dcterms:modified>
  <cp:category/>
  <cp:version/>
  <cp:contentType/>
  <cp:contentStatus/>
</cp:coreProperties>
</file>