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<sst xmlns="http://schemas.openxmlformats.org/spreadsheetml/2006/main" count="228" uniqueCount="206">
  <si>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</si>
  <si>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</si>
  <si>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</si>
  <si>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</si>
  <si>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</si>
  <si>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</si>
  <si>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</si>
  <si>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</si>
  <si>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</si>
  <si>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</si>
  <si>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</si>
  <si>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</si>
  <si>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</si>
  <si>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</si>
  <si>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</si>
  <si>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</si>
  <si>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</si>
  <si>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</si>
  <si>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</si>
  <si>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</si>
  <si>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</si>
  <si>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</si>
  <si>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</si>
  <si>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</si>
  <si>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</si>
  <si>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</si>
  <si>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</si>
  <si>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</si>
  <si>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</si>
  <si>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</si>
  <si>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</si>
  <si>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</si>
  <si>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</si>
  <si>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</si>
  <si>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</si>
  <si>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</si>
  <si>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</si>
  <si>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</si>
  <si>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</si>
  <si>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</si>
  <si>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</si>
  <si>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</si>
  <si>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</si>
  <si>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</si>
  <si>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</si>
  <si>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</si>
  <si>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</si>
  <si>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</si>
  <si>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</si>
  <si>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</si>
  <si>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</si>
  <si>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</si>
  <si>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</si>
  <si>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</si>
  <si>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</si>
  <si>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</si>
  <si>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</si>
  <si>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</si>
  <si>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</si>
  <si>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</si>
  <si>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</si>
  <si>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</si>
  <si>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</si>
  <si>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</si>
  <si>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</si>
  <si>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</si>
  <si>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</si>
  <si>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</si>
  <si>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</si>
  <si>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</si>
  <si>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</si>
  <si>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</si>
  <si>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</si>
  <si>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</si>
  <si>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</si>
  <si>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</si>
  <si>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</si>
  <si>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</si>
  <si>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</si>
  <si>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</si>
  <si>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</si>
  <si>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</si>
  <si>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</si>
  <si>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</si>
  <si>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</si>
  <si>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</si>
  <si>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</si>
  <si>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</si>
  <si>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</si>
  <si>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</si>
  <si>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</si>
  <si>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</si>
  <si>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</si>
  <si>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</si>
  <si>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</si>
  <si>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</si>
  <si>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</si>
  <si>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</si>
  <si>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</si>
  <si>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</si>
  <si>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</si>
  <si>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</si>
  <si>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</si>
  <si>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</si>
  <si>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</si>
  <si>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</si>
  <si>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</si>
  <si>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</si>
  <si>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</si>
  <si>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</si>
  <si>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</si>
  <si>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</si>
  <si>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</si>
  <si>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</si>
  <si>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</si>
  <si>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</si>
  <si>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</si>
  <si>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</si>
  <si>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</si>
  <si>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</si>
  <si>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</si>
  <si>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</si>
  <si>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</si>
  <si>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</si>
  <si>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</si>
  <si>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</si>
  <si>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</si>
  <si>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</si>
  <si>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</si>
  <si>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</si>
  <si>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</si>
  <si>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</si>
  <si>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</si>
  <si>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</si>
  <si>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</si>
  <si>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</si>
  <si>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</si>
  <si>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</si>
  <si>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</si>
  <si>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</si>
  <si>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</si>
  <si>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</si>
  <si>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</si>
  <si>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</si>
  <si>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</si>
  <si>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</si>
  <si>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</si>
  <si>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</si>
  <si>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</si>
  <si>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</si>
  <si>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</si>
  <si>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</si>
  <si>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</si>
  <si>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</si>
  <si>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</si>
  <si>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</si>
  <si>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</si>
  <si>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</si>
  <si>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</si>
  <si>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</si>
  <si>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</si>
  <si>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</si>
  <si>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</si>
  <si>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</si>
  <si>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</si>
  <si>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</si>
  <si>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</si>
  <si>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</si>
  <si>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</si>
  <si>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</si>
  <si>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</si>
  <si>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</si>
  <si>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</si>
  <si>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</si>
  <si>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</si>
  <si>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</si>
  <si>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</si>
  <si>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</si>
  <si>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</si>
  <si>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</si>
  <si>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</si>
  <si>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</si>
  <si>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</si>
  <si>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</si>
  <si>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</si>
  <si>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</si>
  <si>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</si>
  <si>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</si>
  <si>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</si>
  <si>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</si>
  <si>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</si>
  <si>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</si>
  <si>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</si>
  <si>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</si>
  <si>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</si>
  <si>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</si>
  <si>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</si>
  <si>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</si>
  <si>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</si>
  <si>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</si>
  <si>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</si>
  <si>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</si>
  <si>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</si>
  <si>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</si>
  <si>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</si>
  <si>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исполнение на
01.08.2020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</si>
</sst>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R2126">
            <v>0</v>
          </cell>
          <cell r="ES2126">
            <v>0</v>
          </cell>
        </row>
        <row r="2147">
          <cell r="ES214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  <cell r="ES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2"/>
  <sheetViews>
    <sheetView tabSelected="1" zoomScalePageLayoutView="0" workbookViewId="0" topLeftCell="A225">
      <selection activeCell="G242" sqref="G242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205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210033566</v>
      </c>
      <c r="C5" s="6">
        <f>C6+C12+C14+C25+C28+C33</f>
        <v>120968964.41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34837502</v>
      </c>
      <c r="C6" s="8">
        <f>C7+C8+C11+C9+C10</f>
        <v>20411688.93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34581322</v>
      </c>
      <c r="C7" s="10">
        <v>20397214.43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13300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163300</v>
      </c>
      <c r="C11" s="10">
        <v>1174.5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841488.04</v>
      </c>
      <c r="C12" s="8">
        <f>C13</f>
        <v>135649.28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841488.04</v>
      </c>
      <c r="C13" s="10">
        <v>135649.28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45912600</v>
      </c>
      <c r="C14" s="8">
        <f>SUM(C15:C24)</f>
        <v>17856188.04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28300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654900</v>
      </c>
      <c r="C16" s="10">
        <v>382226.51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654900</v>
      </c>
      <c r="C17" s="10">
        <v>394466.74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585300</v>
      </c>
      <c r="C18" s="10">
        <v>278961.04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1319300</v>
      </c>
      <c r="C19" s="10">
        <v>764236.75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4625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15892277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482400</v>
      </c>
      <c r="C24" s="10">
        <v>139395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134</v>
      </c>
      <c r="B25" s="8">
        <f>B26+B27</f>
        <v>2297932</v>
      </c>
      <c r="C25" s="8">
        <f>C26+C27</f>
        <v>2087107.34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2297932</v>
      </c>
      <c r="C26" s="10">
        <v>2087107.34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120422691</v>
      </c>
      <c r="C28" s="8">
        <f>SUM(C29:C32)</f>
        <v>76704852.72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12234991</v>
      </c>
      <c r="C29" s="10">
        <v>8507002.72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108187700</v>
      </c>
      <c r="C31" s="10">
        <v>68197850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5721352.96</v>
      </c>
      <c r="C33" s="8">
        <f>SUM(C34:C36)</f>
        <v>3773478.1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4981836</v>
      </c>
      <c r="C34" s="10">
        <v>3710178.1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733116.96</v>
      </c>
      <c r="C36" s="10">
        <v>56900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104702822</v>
      </c>
      <c r="C38" s="6">
        <f>SUM(C39:C48)</f>
        <v>4438714.369999999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1232085</v>
      </c>
      <c r="C39" s="10">
        <v>104546.53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>
      <c r="A41" s="35" t="s">
        <v>100</v>
      </c>
      <c r="B41" s="10">
        <v>477637</v>
      </c>
      <c r="C41" s="10">
        <f>'[1]анализ 2020'!ES2147</f>
        <v>0</v>
      </c>
      <c r="D41" s="10"/>
      <c r="E41" s="10"/>
    </row>
    <row r="42" spans="1:5" ht="60">
      <c r="A42" s="16" t="s">
        <v>83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3698116.23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236051.61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375997.48</v>
      </c>
      <c r="D47" s="10"/>
      <c r="E47" s="10"/>
    </row>
    <row r="48" spans="1:5" ht="24">
      <c r="A48" s="16" t="s">
        <v>144</v>
      </c>
      <c r="B48" s="10">
        <v>48005.05</v>
      </c>
      <c r="C48" s="10">
        <v>24002.52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4749441.859999999</v>
      </c>
      <c r="C50" s="6">
        <f>C51+C53+C55+C57</f>
        <v>4138893.2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111290</v>
      </c>
      <c r="C51" s="8">
        <f>C52</f>
        <v>50779.6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111290</v>
      </c>
      <c r="C52" s="10">
        <v>50779.6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98940</v>
      </c>
      <c r="C53" s="8">
        <f>C54</f>
        <v>38700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98940</v>
      </c>
      <c r="C54" s="10">
        <v>38700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243325</v>
      </c>
      <c r="C55" s="8">
        <f>C56</f>
        <v>6700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243325</v>
      </c>
      <c r="C56" s="10">
        <v>6700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B60+B58+B59</f>
        <v>4295886.859999999</v>
      </c>
      <c r="C57" s="8">
        <f>C60+C58+C59</f>
        <v>4042713.6</v>
      </c>
      <c r="D57" s="8">
        <f>D60+D58</f>
        <v>0</v>
      </c>
      <c r="E57" s="8">
        <f>E60+E58</f>
        <v>0</v>
      </c>
    </row>
    <row r="58" spans="1:5" ht="36">
      <c r="A58" s="9" t="s">
        <v>97</v>
      </c>
      <c r="B58" s="10">
        <v>395588.42</v>
      </c>
      <c r="C58" s="10">
        <v>372318.52</v>
      </c>
      <c r="D58" s="10"/>
      <c r="E58" s="10"/>
    </row>
    <row r="59" spans="1:5" ht="36">
      <c r="A59" s="9" t="s">
        <v>201</v>
      </c>
      <c r="B59" s="10">
        <v>3066490.44</v>
      </c>
      <c r="C59" s="10">
        <v>2886108.64</v>
      </c>
      <c r="D59" s="10"/>
      <c r="E59" s="10"/>
    </row>
    <row r="60" spans="1:7" ht="36">
      <c r="A60" s="9" t="s">
        <v>88</v>
      </c>
      <c r="B60" s="10">
        <v>833808</v>
      </c>
      <c r="C60" s="10">
        <v>784286.44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150</v>
      </c>
      <c r="B62" s="6">
        <f>B63+B68+B71</f>
        <v>12587397</v>
      </c>
      <c r="C62" s="6">
        <f>C63+C68+C71</f>
        <v>5702256.090000001</v>
      </c>
      <c r="D62" s="6">
        <f>D63+D68+D71</f>
        <v>12587397</v>
      </c>
      <c r="E62" s="6">
        <f>E63+E68+E71</f>
        <v>12403608</v>
      </c>
    </row>
    <row r="63" spans="1:5" ht="36">
      <c r="A63" s="7" t="s">
        <v>151</v>
      </c>
      <c r="B63" s="8">
        <f>SUM(B64:B67)</f>
        <v>11913927</v>
      </c>
      <c r="C63" s="8">
        <f>C64+C65+C66+C67</f>
        <v>5676411.9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4771627</v>
      </c>
      <c r="C64" s="10">
        <v>2113051.23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56000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1574300</v>
      </c>
      <c r="C66" s="10">
        <v>1084197.69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5400000</v>
      </c>
      <c r="C67" s="10">
        <v>2423162.98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152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153</v>
      </c>
      <c r="B71" s="8">
        <f>SUM(B72:B77)</f>
        <v>673470</v>
      </c>
      <c r="C71" s="8">
        <f>SUM(C72:C77)</f>
        <v>25844.190000000002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50000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214720</v>
      </c>
      <c r="C73" s="10">
        <v>13764.19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89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159750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>
      <c r="A76" s="40" t="s">
        <v>135</v>
      </c>
      <c r="B76" s="10">
        <v>189000</v>
      </c>
      <c r="C76" s="10">
        <v>12080</v>
      </c>
      <c r="D76" s="10"/>
      <c r="E76" s="10"/>
    </row>
    <row r="77" spans="1:5" ht="51" hidden="1">
      <c r="A77" s="33" t="s">
        <v>90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154</v>
      </c>
      <c r="B79" s="6">
        <f>SUM(B80:B83)</f>
        <v>4582241</v>
      </c>
      <c r="C79" s="6">
        <f>C80+C81+C83+C82</f>
        <v>2779345.17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4374261</v>
      </c>
      <c r="C80" s="10">
        <v>2779345.17</v>
      </c>
      <c r="D80" s="10">
        <f>'[1]анализ 2020'!J675</f>
        <v>3327274</v>
      </c>
      <c r="E80" s="10">
        <f>'[1]анализ 2020'!K675</f>
        <v>3327274</v>
      </c>
    </row>
    <row r="81" spans="1:5" ht="12.75" hidden="1">
      <c r="A81" s="9" t="s">
        <v>30</v>
      </c>
      <c r="B81" s="10">
        <f>'[1]анализ 2020'!ER757</f>
        <v>0</v>
      </c>
      <c r="C81" s="10">
        <f>'[1]анализ 2020'!ES757</f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54</v>
      </c>
      <c r="B82" s="10">
        <v>87980</v>
      </c>
      <c r="C82" s="10">
        <v>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31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155</v>
      </c>
      <c r="B85" s="6">
        <f>B86+B88</f>
        <v>3689700</v>
      </c>
      <c r="C85" s="6">
        <f>C86+C88</f>
        <v>638298.87</v>
      </c>
      <c r="D85" s="6">
        <f>D86+D88</f>
        <v>0</v>
      </c>
      <c r="E85" s="6">
        <f>E86+E88</f>
        <v>0</v>
      </c>
    </row>
    <row r="86" spans="1:5" ht="38.25">
      <c r="A86" s="41" t="s">
        <v>156</v>
      </c>
      <c r="B86" s="8">
        <f>B87</f>
        <v>92700</v>
      </c>
      <c r="C86" s="8">
        <f>C87</f>
        <v>0</v>
      </c>
      <c r="D86" s="8"/>
      <c r="E86" s="8"/>
    </row>
    <row r="87" spans="1:5" ht="43.5" customHeight="1">
      <c r="A87" s="9" t="s">
        <v>32</v>
      </c>
      <c r="B87" s="10">
        <v>92700</v>
      </c>
      <c r="C87" s="10">
        <v>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157</v>
      </c>
      <c r="B88" s="8">
        <f>B90+B91+B92+B89</f>
        <v>3597000</v>
      </c>
      <c r="C88" s="8">
        <f>C90+C91+C92+C89</f>
        <v>638298.87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158</v>
      </c>
      <c r="B89" s="36">
        <v>80000</v>
      </c>
      <c r="C89" s="36">
        <v>0</v>
      </c>
      <c r="D89" s="36"/>
      <c r="E89" s="36"/>
    </row>
    <row r="90" spans="1:5" ht="42" customHeight="1">
      <c r="A90" s="40" t="s">
        <v>199</v>
      </c>
      <c r="B90" s="10">
        <v>112000</v>
      </c>
      <c r="C90" s="10">
        <v>4798.87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143</v>
      </c>
      <c r="B91" s="10">
        <v>3200678.54</v>
      </c>
      <c r="C91" s="10">
        <v>595486.02</v>
      </c>
      <c r="D91" s="10"/>
      <c r="E91" s="10"/>
    </row>
    <row r="92" spans="1:5" ht="24">
      <c r="A92" s="16" t="s">
        <v>144</v>
      </c>
      <c r="B92" s="10">
        <v>204321.46</v>
      </c>
      <c r="C92" s="10">
        <v>38013.98</v>
      </c>
      <c r="D92" s="10"/>
      <c r="E92" s="10"/>
    </row>
    <row r="93" spans="1:5" ht="24" hidden="1">
      <c r="A93" s="9" t="s">
        <v>85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159</v>
      </c>
      <c r="B95" s="6">
        <f>B96+B99</f>
        <v>6082275</v>
      </c>
      <c r="C95" s="6">
        <f>C96+C99</f>
        <v>2589545.65</v>
      </c>
      <c r="D95" s="6">
        <f>D96+D99</f>
        <v>6035843</v>
      </c>
      <c r="E95" s="6">
        <f>E96+E99</f>
        <v>5494710</v>
      </c>
    </row>
    <row r="96" spans="1:5" ht="36">
      <c r="A96" s="7" t="s">
        <v>160</v>
      </c>
      <c r="B96" s="8">
        <f>B97+B98</f>
        <v>282632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33</v>
      </c>
      <c r="B97" s="1">
        <v>0</v>
      </c>
      <c r="C97" s="1"/>
      <c r="D97" s="1"/>
      <c r="E97" s="1"/>
    </row>
    <row r="98" spans="1:5" ht="36">
      <c r="A98" s="9" t="s">
        <v>34</v>
      </c>
      <c r="B98" s="10">
        <v>282632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161</v>
      </c>
      <c r="B99" s="8">
        <f>SUM(B100:B104)</f>
        <v>5799643</v>
      </c>
      <c r="C99" s="8">
        <f>C100+C101+C103+C104+C102</f>
        <v>2589545.65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35</v>
      </c>
      <c r="B100" s="10">
        <v>673413</v>
      </c>
      <c r="C100" s="10">
        <v>117447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>
      <c r="A101" s="9" t="s">
        <v>36</v>
      </c>
      <c r="B101" s="10">
        <v>4000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101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37</v>
      </c>
      <c r="B103" s="10">
        <v>53930</v>
      </c>
      <c r="C103" s="10">
        <v>39444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38</v>
      </c>
      <c r="B104" s="10">
        <v>5068300</v>
      </c>
      <c r="C104" s="10">
        <v>2432654.65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162</v>
      </c>
      <c r="B106" s="6">
        <f>B107+B116+B145+B153+B159</f>
        <v>944561536.75</v>
      </c>
      <c r="C106" s="6">
        <f>C107+C116+C145+C153+C159</f>
        <v>615007512.24</v>
      </c>
      <c r="D106" s="6">
        <f>D107+D116+D145+D153+D159</f>
        <v>976595400</v>
      </c>
      <c r="E106" s="6">
        <f>E107+E116+E145+E153+E159</f>
        <v>834497497</v>
      </c>
      <c r="G106" s="38"/>
    </row>
    <row r="107" spans="1:5" ht="36">
      <c r="A107" s="7" t="s">
        <v>163</v>
      </c>
      <c r="B107" s="8">
        <f>SUM(B108:B115)</f>
        <v>207793732</v>
      </c>
      <c r="C107" s="8">
        <f>C108+C110+C114+C115+C109+C111</f>
        <v>134919405.21</v>
      </c>
      <c r="D107" s="8">
        <f>SUM(D108:D115)</f>
        <v>330970422</v>
      </c>
      <c r="E107" s="8">
        <f>SUM(E108:E115)</f>
        <v>198684618</v>
      </c>
    </row>
    <row r="108" spans="1:5" ht="60">
      <c r="A108" s="9" t="s">
        <v>39</v>
      </c>
      <c r="B108" s="10">
        <v>14610297</v>
      </c>
      <c r="C108" s="10">
        <v>7140493.21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79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164</v>
      </c>
      <c r="B110" s="10">
        <v>192709600</v>
      </c>
      <c r="C110" s="10">
        <v>127769412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82</v>
      </c>
      <c r="B111" s="10">
        <v>473835</v>
      </c>
      <c r="C111" s="10">
        <v>9500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165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166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93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94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167</v>
      </c>
      <c r="B116" s="8">
        <f>SUM(B117:B144)</f>
        <v>674148182</v>
      </c>
      <c r="C116" s="8">
        <f>SUM(C117:C144)</f>
        <v>439882168.09000003</v>
      </c>
      <c r="D116" s="8">
        <f>SUM(D117:D144)</f>
        <v>603532193</v>
      </c>
      <c r="E116" s="8">
        <f>SUM(E117:E144)</f>
        <v>602339937</v>
      </c>
    </row>
    <row r="117" spans="1:5" ht="72">
      <c r="A117" s="9" t="s">
        <v>40</v>
      </c>
      <c r="B117" s="10">
        <v>37545926</v>
      </c>
      <c r="C117" s="10">
        <v>17799684.17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79</v>
      </c>
      <c r="B118" s="10">
        <v>185141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168</v>
      </c>
      <c r="B119" s="10">
        <v>565246800</v>
      </c>
      <c r="C119" s="10">
        <v>380589445.49</v>
      </c>
      <c r="D119" s="10">
        <f>'[1]анализ 2020'!J1289</f>
        <v>556871300</v>
      </c>
      <c r="E119" s="10">
        <f>'[1]анализ 2020'!K1289</f>
        <v>556871300</v>
      </c>
    </row>
    <row r="120" spans="1:5" ht="48" hidden="1">
      <c r="A120" s="9" t="s">
        <v>41</v>
      </c>
      <c r="B120" s="10">
        <f>'[1]анализ 2020'!H1296</f>
        <v>0</v>
      </c>
      <c r="C120" s="10">
        <f>'[1]анализ 2020'!ES1296</f>
        <v>0</v>
      </c>
      <c r="D120" s="10">
        <f>'[1]анализ 2020'!J1296</f>
        <v>2114900</v>
      </c>
      <c r="E120" s="10">
        <f>'[1]анализ 2020'!K1296</f>
        <v>4248800</v>
      </c>
    </row>
    <row r="121" spans="1:5" ht="48" hidden="1">
      <c r="A121" s="9" t="s">
        <v>42</v>
      </c>
      <c r="B121" s="10">
        <f>'[1]анализ 2020'!ER1303</f>
        <v>0</v>
      </c>
      <c r="C121" s="10">
        <f>'[1]анализ 2020'!ES1303</f>
        <v>0</v>
      </c>
      <c r="D121" s="10">
        <f>'[1]анализ 2020'!J1303</f>
        <v>200000</v>
      </c>
      <c r="E121" s="10">
        <f>'[1]анализ 2020'!K1303</f>
        <v>400000</v>
      </c>
    </row>
    <row r="122" spans="1:5" ht="38.25">
      <c r="A122" s="20" t="s">
        <v>43</v>
      </c>
      <c r="B122" s="10">
        <v>405835</v>
      </c>
      <c r="C122" s="10">
        <v>53018</v>
      </c>
      <c r="D122" s="10">
        <f>'[1]анализ 2020'!J1310</f>
        <v>405835</v>
      </c>
      <c r="E122" s="10">
        <f>'[1]анализ 2020'!K1310</f>
        <v>405835</v>
      </c>
    </row>
    <row r="123" spans="1:5" ht="51" hidden="1">
      <c r="A123" s="20" t="s">
        <v>44</v>
      </c>
      <c r="B123" s="10">
        <f>'[1]анализ 2020'!ER1317</f>
        <v>0</v>
      </c>
      <c r="C123" s="10">
        <f>'[1]анализ 2020'!ES1317</f>
        <v>0</v>
      </c>
      <c r="D123" s="10"/>
      <c r="E123" s="10"/>
    </row>
    <row r="124" spans="1:5" ht="51">
      <c r="A124" s="20" t="s">
        <v>45</v>
      </c>
      <c r="B124" s="10">
        <v>128000</v>
      </c>
      <c r="C124" s="10">
        <v>0</v>
      </c>
      <c r="D124" s="10">
        <f>'[1]анализ 2020'!J1324</f>
        <v>128000</v>
      </c>
      <c r="E124" s="10">
        <f>'[1]анализ 2020'!K1324</f>
        <v>50000</v>
      </c>
    </row>
    <row r="125" spans="1:5" ht="51" hidden="1">
      <c r="A125" s="20" t="s">
        <v>115</v>
      </c>
      <c r="B125" s="10">
        <f>'[1]анализ 2020'!H1331</f>
        <v>0</v>
      </c>
      <c r="C125" s="10">
        <f>'[1]анализ 2020'!ES1331</f>
        <v>0</v>
      </c>
      <c r="D125" s="10">
        <f>'[1]анализ 2020'!J1331</f>
        <v>835400</v>
      </c>
      <c r="E125" s="10">
        <f>'[1]анализ 2020'!K1331</f>
        <v>315400</v>
      </c>
    </row>
    <row r="126" spans="1:5" ht="63.75" hidden="1">
      <c r="A126" s="20" t="s">
        <v>106</v>
      </c>
      <c r="B126" s="10">
        <f>'[1]анализ 2020'!H1338</f>
        <v>0</v>
      </c>
      <c r="C126" s="10">
        <f>'[1]анализ 2020'!ES1338</f>
        <v>0</v>
      </c>
      <c r="D126" s="10">
        <f>'[1]анализ 2020'!J1338</f>
        <v>53400</v>
      </c>
      <c r="E126" s="10">
        <f>'[1]анализ 2020'!K1338</f>
        <v>20200</v>
      </c>
    </row>
    <row r="127" spans="1:5" ht="48">
      <c r="A127" s="11" t="s">
        <v>169</v>
      </c>
      <c r="B127" s="10">
        <v>8184800</v>
      </c>
      <c r="C127" s="10">
        <v>1050065.11</v>
      </c>
      <c r="D127" s="10">
        <f>'[1]анализ 2020'!J1360</f>
        <v>0</v>
      </c>
      <c r="E127" s="10">
        <f>'[1]анализ 2020'!K1360</f>
        <v>1090800</v>
      </c>
    </row>
    <row r="128" spans="1:5" ht="60">
      <c r="A128" s="11" t="s">
        <v>170</v>
      </c>
      <c r="B128" s="10">
        <v>532600</v>
      </c>
      <c r="C128" s="10">
        <v>67033.89</v>
      </c>
      <c r="D128" s="10">
        <f>'[1]анализ 2020'!J1367</f>
        <v>0</v>
      </c>
      <c r="E128" s="10">
        <f>'[1]анализ 2020'!K1367</f>
        <v>71000</v>
      </c>
    </row>
    <row r="129" spans="1:5" ht="77.25" customHeight="1">
      <c r="A129" s="11" t="s">
        <v>122</v>
      </c>
      <c r="B129" s="10">
        <v>1705900</v>
      </c>
      <c r="C129" s="10">
        <v>1705900</v>
      </c>
      <c r="D129" s="10">
        <f>'[1]анализ 2020'!J1345</f>
        <v>1662200</v>
      </c>
      <c r="E129" s="10">
        <f>'[1]анализ 2020'!K1345</f>
        <v>1612000</v>
      </c>
    </row>
    <row r="130" spans="1:5" ht="96">
      <c r="A130" s="11" t="s">
        <v>118</v>
      </c>
      <c r="B130" s="10">
        <v>109000</v>
      </c>
      <c r="C130" s="10">
        <v>108900</v>
      </c>
      <c r="D130" s="10">
        <f>'[1]анализ 2020'!J1353</f>
        <v>106210</v>
      </c>
      <c r="E130" s="10">
        <f>'[1]анализ 2020'!K1353</f>
        <v>103000</v>
      </c>
    </row>
    <row r="131" spans="1:5" ht="48">
      <c r="A131" s="16" t="s">
        <v>171</v>
      </c>
      <c r="B131" s="10">
        <v>4536200</v>
      </c>
      <c r="C131" s="10">
        <v>2498423.23</v>
      </c>
      <c r="D131" s="10">
        <f>'[1]анализ 2020'!J1395</f>
        <v>2997500</v>
      </c>
      <c r="E131" s="10">
        <f>'[1]анализ 2020'!K1395</f>
        <v>2997500</v>
      </c>
    </row>
    <row r="132" spans="1:5" ht="49.5" customHeight="1">
      <c r="A132" s="16" t="s">
        <v>172</v>
      </c>
      <c r="B132" s="10">
        <v>289600</v>
      </c>
      <c r="C132" s="10">
        <v>159504.29</v>
      </c>
      <c r="D132" s="10">
        <f>'[1]анализ 2020'!J1402</f>
        <v>191400</v>
      </c>
      <c r="E132" s="10">
        <f>'[1]анализ 2020'!K1402</f>
        <v>191400</v>
      </c>
    </row>
    <row r="133" spans="1:5" ht="38.25">
      <c r="A133" s="35" t="s">
        <v>173</v>
      </c>
      <c r="B133" s="10">
        <v>2452000</v>
      </c>
      <c r="C133" s="10">
        <v>649571.83</v>
      </c>
      <c r="D133" s="10">
        <f>'[1]анализ 2020'!J1409</f>
        <v>0</v>
      </c>
      <c r="E133" s="10">
        <f>'[1]анализ 2020'!K1409</f>
        <v>0</v>
      </c>
    </row>
    <row r="134" spans="1:5" ht="51">
      <c r="A134" s="35" t="s">
        <v>174</v>
      </c>
      <c r="B134" s="10">
        <v>156600</v>
      </c>
      <c r="C134" s="10">
        <v>41485.71</v>
      </c>
      <c r="D134" s="10">
        <f>'[1]анализ 2020'!J1416</f>
        <v>0</v>
      </c>
      <c r="E134" s="10">
        <f>'[1]анализ 2020'!K1416</f>
        <v>0</v>
      </c>
    </row>
    <row r="135" spans="1:5" ht="76.5">
      <c r="A135" s="35" t="s">
        <v>175</v>
      </c>
      <c r="B135" s="10">
        <v>2397000</v>
      </c>
      <c r="C135" s="10">
        <v>0</v>
      </c>
      <c r="D135" s="10">
        <f>'[1]анализ 2020'!J1423</f>
        <v>0</v>
      </c>
      <c r="E135" s="10">
        <f>'[1]анализ 2020'!K1423</f>
        <v>0</v>
      </c>
    </row>
    <row r="136" spans="1:5" ht="89.25">
      <c r="A136" s="35" t="s">
        <v>176</v>
      </c>
      <c r="B136" s="10">
        <v>153000</v>
      </c>
      <c r="C136" s="10">
        <v>0</v>
      </c>
      <c r="D136" s="10">
        <f>'[1]анализ 2020'!J1430</f>
        <v>0</v>
      </c>
      <c r="E136" s="10">
        <f>'[1]анализ 2020'!K1430</f>
        <v>0</v>
      </c>
    </row>
    <row r="137" spans="1:5" ht="38.25">
      <c r="A137" s="40" t="s">
        <v>177</v>
      </c>
      <c r="B137" s="10">
        <v>939100</v>
      </c>
      <c r="C137" s="10">
        <v>278871</v>
      </c>
      <c r="D137" s="10">
        <f>'[1]анализ 2020'!J1437</f>
        <v>0</v>
      </c>
      <c r="E137" s="10">
        <f>'[1]анализ 2020'!K1437</f>
        <v>0</v>
      </c>
    </row>
    <row r="138" spans="1:5" ht="102">
      <c r="A138" s="40" t="s">
        <v>200</v>
      </c>
      <c r="B138" s="10">
        <v>12000</v>
      </c>
      <c r="C138" s="10">
        <v>3640</v>
      </c>
      <c r="D138" s="10"/>
      <c r="E138" s="10"/>
    </row>
    <row r="139" spans="1:5" ht="24">
      <c r="A139" s="43" t="s">
        <v>178</v>
      </c>
      <c r="B139" s="10">
        <v>226080</v>
      </c>
      <c r="C139" s="10">
        <v>58476.99</v>
      </c>
      <c r="D139" s="10">
        <f>'[1]анализ 2020'!J1374</f>
        <v>226080</v>
      </c>
      <c r="E139" s="10">
        <f>'[1]анализ 2020'!K1374</f>
        <v>226080</v>
      </c>
    </row>
    <row r="140" spans="1:5" ht="38.25">
      <c r="A140" s="27" t="s">
        <v>95</v>
      </c>
      <c r="B140" s="10">
        <v>46495500</v>
      </c>
      <c r="C140" s="10">
        <v>33077290.58</v>
      </c>
      <c r="D140" s="10"/>
      <c r="E140" s="10"/>
    </row>
    <row r="141" spans="1:5" ht="38.25">
      <c r="A141" s="27" t="s">
        <v>96</v>
      </c>
      <c r="B141" s="10">
        <v>2447100</v>
      </c>
      <c r="C141" s="10">
        <v>1740857.8</v>
      </c>
      <c r="D141" s="10">
        <f>'[1]анализ 2020'!J2944+'[1]анализ 2020'!J2958</f>
        <v>4166610</v>
      </c>
      <c r="E141" s="10">
        <f>'[1]анализ 2020'!K2944+'[1]анализ 2020'!K2958</f>
        <v>0</v>
      </c>
    </row>
    <row r="142" spans="1:5" ht="24" customHeight="1" hidden="1">
      <c r="A142" s="16" t="s">
        <v>93</v>
      </c>
      <c r="B142" s="10">
        <f>'[1]анализ 2020'!ER1381</f>
        <v>0</v>
      </c>
      <c r="C142" s="10">
        <f>'[1]анализ 2020'!ES1381</f>
        <v>0</v>
      </c>
      <c r="D142" s="10"/>
      <c r="E142" s="10"/>
    </row>
    <row r="143" spans="1:5" ht="24" hidden="1">
      <c r="A143" s="16" t="s">
        <v>94</v>
      </c>
      <c r="B143" s="10">
        <f>'[1]анализ 2020'!ER1388</f>
        <v>0</v>
      </c>
      <c r="C143" s="10">
        <f>'[1]анализ 2020'!ES1388</f>
        <v>0</v>
      </c>
      <c r="D143" s="10"/>
      <c r="E143" s="10"/>
    </row>
    <row r="144" spans="1:5" ht="24" hidden="1">
      <c r="A144" s="9" t="s">
        <v>179</v>
      </c>
      <c r="B144" s="10">
        <f>'[1]анализ 2020'!ER3330</f>
        <v>0</v>
      </c>
      <c r="C144" s="10">
        <f>'[1]анализ 2020'!ES3330</f>
        <v>0</v>
      </c>
      <c r="D144" s="10"/>
      <c r="E144" s="10"/>
    </row>
    <row r="145" spans="1:5" ht="48">
      <c r="A145" s="22" t="s">
        <v>180</v>
      </c>
      <c r="B145" s="8">
        <f>SUM(B146:B152)</f>
        <v>44509852.75</v>
      </c>
      <c r="C145" s="8">
        <f>SUM(C146:C152)</f>
        <v>29316534.689999998</v>
      </c>
      <c r="D145" s="8">
        <f>SUM(D146:D152)</f>
        <v>22570417</v>
      </c>
      <c r="E145" s="8">
        <f>SUM(E146:E152)</f>
        <v>17702545</v>
      </c>
    </row>
    <row r="146" spans="1:5" ht="36">
      <c r="A146" s="9" t="s">
        <v>46</v>
      </c>
      <c r="B146" s="10">
        <v>25973245.13</v>
      </c>
      <c r="C146" s="10">
        <v>15804604.16</v>
      </c>
      <c r="D146" s="10">
        <f>'[1]анализ 2020'!J1468</f>
        <v>22253889</v>
      </c>
      <c r="E146" s="10">
        <f>'[1]анализ 2020'!K1468</f>
        <v>17702545</v>
      </c>
    </row>
    <row r="147" spans="1:5" ht="36" hidden="1">
      <c r="A147" s="9" t="s">
        <v>116</v>
      </c>
      <c r="B147" s="10">
        <f>'[1]анализ 2020'!ER1475</f>
        <v>0</v>
      </c>
      <c r="C147" s="10">
        <f>'[1]анализ 2020'!ES1475</f>
        <v>0</v>
      </c>
      <c r="D147" s="10"/>
      <c r="E147" s="10"/>
    </row>
    <row r="148" spans="1:5" ht="36" hidden="1">
      <c r="A148" s="9" t="s">
        <v>117</v>
      </c>
      <c r="B148" s="10">
        <f>'[1]анализ 2020'!ER1482</f>
        <v>0</v>
      </c>
      <c r="C148" s="10">
        <f>'[1]анализ 2020'!ES1482</f>
        <v>0</v>
      </c>
      <c r="D148" s="10"/>
      <c r="E148" s="10"/>
    </row>
    <row r="149" spans="1:5" ht="24" hidden="1">
      <c r="A149" s="16" t="s">
        <v>79</v>
      </c>
      <c r="B149" s="10">
        <f>'[1]анализ 2020'!ER1489</f>
        <v>0</v>
      </c>
      <c r="C149" s="10">
        <f>'[1]анализ 2020'!ES1489</f>
        <v>0</v>
      </c>
      <c r="D149" s="10"/>
      <c r="E149" s="10"/>
    </row>
    <row r="150" spans="1:5" ht="36">
      <c r="A150" s="16" t="s">
        <v>181</v>
      </c>
      <c r="B150" s="10">
        <v>316528</v>
      </c>
      <c r="C150" s="10">
        <v>36465</v>
      </c>
      <c r="D150" s="10">
        <f>'[1]анализ 2020'!J1496</f>
        <v>316528</v>
      </c>
      <c r="E150" s="10">
        <f>'[1]анализ 2020'!K1496</f>
        <v>0</v>
      </c>
    </row>
    <row r="151" spans="1:5" ht="54.75" customHeight="1">
      <c r="A151" s="44" t="s">
        <v>47</v>
      </c>
      <c r="B151" s="10">
        <v>18220079.62</v>
      </c>
      <c r="C151" s="10">
        <v>13475465.53</v>
      </c>
      <c r="D151" s="10">
        <f>'[1]анализ 2020'!J3484</f>
        <v>0</v>
      </c>
      <c r="E151" s="10">
        <f>'[1]анализ 2020'!K3484</f>
        <v>0</v>
      </c>
    </row>
    <row r="152" spans="1:5" ht="48" hidden="1">
      <c r="A152" s="16" t="s">
        <v>80</v>
      </c>
      <c r="B152" s="10">
        <f>'[1]анализ 2020'!ER1503</f>
        <v>0</v>
      </c>
      <c r="C152" s="10">
        <f>'[1]анализ 2020'!ES1503</f>
        <v>0</v>
      </c>
      <c r="D152" s="10"/>
      <c r="E152" s="10"/>
    </row>
    <row r="153" spans="1:5" ht="36">
      <c r="A153" s="21" t="s">
        <v>182</v>
      </c>
      <c r="B153" s="8">
        <f>B154+B155+B156+B157+B158</f>
        <v>4366628</v>
      </c>
      <c r="C153" s="8">
        <f>C154+C155+C156+C157+C158</f>
        <v>19677.66</v>
      </c>
      <c r="D153" s="8">
        <f>D154+D155+D156+D157+D158</f>
        <v>4366628</v>
      </c>
      <c r="E153" s="8">
        <f>E154+E155+E156+E157+E158</f>
        <v>4221800</v>
      </c>
    </row>
    <row r="154" spans="1:5" ht="60">
      <c r="A154" s="24" t="s">
        <v>48</v>
      </c>
      <c r="B154" s="10">
        <v>3891800</v>
      </c>
      <c r="C154" s="10">
        <v>0</v>
      </c>
      <c r="D154" s="10">
        <f>'[1]анализ 2020'!J1532</f>
        <v>3891800</v>
      </c>
      <c r="E154" s="10">
        <f>'[1]анализ 2020'!K1532</f>
        <v>3891800</v>
      </c>
    </row>
    <row r="155" spans="1:5" ht="48" hidden="1">
      <c r="A155" s="24" t="s">
        <v>49</v>
      </c>
      <c r="B155" s="10">
        <v>0</v>
      </c>
      <c r="C155" s="10">
        <v>0</v>
      </c>
      <c r="D155" s="10"/>
      <c r="E155" s="10"/>
    </row>
    <row r="156" spans="1:5" ht="38.25" customHeight="1">
      <c r="A156" s="24" t="s">
        <v>50</v>
      </c>
      <c r="B156" s="10">
        <v>250000</v>
      </c>
      <c r="C156" s="10">
        <v>0</v>
      </c>
      <c r="D156" s="10">
        <f>'[1]анализ 2020'!J1544</f>
        <v>250000</v>
      </c>
      <c r="E156" s="10">
        <f>'[1]анализ 2020'!K1544</f>
        <v>250000</v>
      </c>
    </row>
    <row r="157" spans="1:5" ht="48" hidden="1">
      <c r="A157" s="24" t="s">
        <v>51</v>
      </c>
      <c r="B157" s="10">
        <v>0</v>
      </c>
      <c r="C157" s="10">
        <v>0</v>
      </c>
      <c r="D157" s="10">
        <f>'[1]анализ 2020'!J1551</f>
        <v>0</v>
      </c>
      <c r="E157" s="10">
        <f>'[1]анализ 2020'!K1551</f>
        <v>0</v>
      </c>
    </row>
    <row r="158" spans="1:5" ht="36">
      <c r="A158" s="13" t="s">
        <v>52</v>
      </c>
      <c r="B158" s="10">
        <v>224828</v>
      </c>
      <c r="C158" s="10">
        <v>19677.66</v>
      </c>
      <c r="D158" s="10">
        <f>'[1]анализ 2020'!J1558</f>
        <v>224828</v>
      </c>
      <c r="E158" s="10">
        <f>'[1]анализ 2020'!K1558</f>
        <v>80000</v>
      </c>
    </row>
    <row r="159" spans="1:5" ht="36">
      <c r="A159" s="21" t="s">
        <v>183</v>
      </c>
      <c r="B159" s="8">
        <f>B160+B161+B162</f>
        <v>13743142</v>
      </c>
      <c r="C159" s="8">
        <f>C160+C161+C162</f>
        <v>10869726.59</v>
      </c>
      <c r="D159" s="8">
        <f>D160+D161+D162</f>
        <v>15155740</v>
      </c>
      <c r="E159" s="8">
        <f>E160+E161+E162</f>
        <v>11548597</v>
      </c>
    </row>
    <row r="160" spans="1:5" ht="36">
      <c r="A160" s="9" t="s">
        <v>53</v>
      </c>
      <c r="B160" s="10">
        <v>13483042</v>
      </c>
      <c r="C160" s="10">
        <v>10839726.59</v>
      </c>
      <c r="D160" s="10">
        <f>'[1]анализ 2020'!J1582</f>
        <v>14985640</v>
      </c>
      <c r="E160" s="10">
        <f>'[1]анализ 2020'!K1582</f>
        <v>11398597</v>
      </c>
    </row>
    <row r="161" spans="1:5" ht="24">
      <c r="A161" s="9" t="s">
        <v>54</v>
      </c>
      <c r="B161" s="10">
        <v>100000</v>
      </c>
      <c r="C161" s="10">
        <v>0</v>
      </c>
      <c r="D161" s="10">
        <f>'[1]анализ 2020'!J1638</f>
        <v>10000</v>
      </c>
      <c r="E161" s="10">
        <f>'[1]анализ 2020'!K1638</f>
        <v>10000</v>
      </c>
    </row>
    <row r="162" spans="1:5" ht="24">
      <c r="A162" s="25" t="s">
        <v>184</v>
      </c>
      <c r="B162" s="10">
        <v>160100</v>
      </c>
      <c r="C162" s="10">
        <v>30000</v>
      </c>
      <c r="D162" s="10">
        <f>'[1]анализ 2020'!J1657</f>
        <v>160100</v>
      </c>
      <c r="E162" s="10">
        <f>'[1]анализ 2020'!K1657</f>
        <v>140000</v>
      </c>
    </row>
    <row r="163" spans="1:5" ht="12.75">
      <c r="A163" s="1"/>
      <c r="B163" s="1"/>
      <c r="C163" s="1"/>
      <c r="D163" s="1"/>
      <c r="E163" s="1"/>
    </row>
    <row r="164" spans="1:5" ht="36">
      <c r="A164" s="26" t="s">
        <v>185</v>
      </c>
      <c r="B164" s="6">
        <f>B165+B170+B176+B181+B188</f>
        <v>42534478.38</v>
      </c>
      <c r="C164" s="6">
        <f>C165+C170+C176+C181+C188</f>
        <v>13299415.6</v>
      </c>
      <c r="D164" s="6">
        <f>D165+D170+D176+D181+D188</f>
        <v>28752236</v>
      </c>
      <c r="E164" s="6">
        <f>E165+E170+E176+E181+E188</f>
        <v>24803561</v>
      </c>
    </row>
    <row r="165" spans="1:5" ht="36">
      <c r="A165" s="7" t="s">
        <v>186</v>
      </c>
      <c r="B165" s="8">
        <f>B166+B167+B169+B168</f>
        <v>13292304</v>
      </c>
      <c r="C165" s="8">
        <f>C166+C167+C169+C168</f>
        <v>2879924.09</v>
      </c>
      <c r="D165" s="8">
        <f>D166+D167+D169</f>
        <v>11565484</v>
      </c>
      <c r="E165" s="8">
        <f>E166+E167+E169</f>
        <v>11565484</v>
      </c>
    </row>
    <row r="166" spans="1:5" ht="36" hidden="1">
      <c r="A166" s="9" t="s">
        <v>55</v>
      </c>
      <c r="B166" s="10">
        <f>'[1]анализ 2020'!ER2165</f>
        <v>0</v>
      </c>
      <c r="C166" s="10">
        <f>'[1]анализ 2020'!ES2165</f>
        <v>0</v>
      </c>
      <c r="D166" s="10"/>
      <c r="E166" s="10"/>
    </row>
    <row r="167" spans="1:5" ht="63.75">
      <c r="A167" s="27" t="s">
        <v>119</v>
      </c>
      <c r="B167" s="10">
        <v>2096000</v>
      </c>
      <c r="C167" s="10">
        <v>0</v>
      </c>
      <c r="D167" s="10">
        <f>'[1]анализ 2020'!J2177</f>
        <v>0</v>
      </c>
      <c r="E167" s="10">
        <f>'[1]анализ 2020'!K2177</f>
        <v>0</v>
      </c>
    </row>
    <row r="168" spans="1:5" ht="62.25" customHeight="1">
      <c r="A168" s="14" t="s">
        <v>120</v>
      </c>
      <c r="B168" s="10">
        <v>232778</v>
      </c>
      <c r="C168" s="10">
        <v>0</v>
      </c>
      <c r="D168" s="10"/>
      <c r="E168" s="10"/>
    </row>
    <row r="169" spans="1:5" ht="48">
      <c r="A169" s="9" t="s">
        <v>56</v>
      </c>
      <c r="B169" s="10">
        <v>10963526</v>
      </c>
      <c r="C169" s="10">
        <v>2879924.09</v>
      </c>
      <c r="D169" s="10">
        <f>'[1]анализ 2020'!J2227+'[1]анализ 2020'!J1683+'[1]анализ 2020'!J1689+'[1]анализ 2020'!J1695</f>
        <v>11565484</v>
      </c>
      <c r="E169" s="10">
        <f>'[1]анализ 2020'!K2227+'[1]анализ 2020'!K1683+'[1]анализ 2020'!K1689+'[1]анализ 2020'!K1695</f>
        <v>11565484</v>
      </c>
    </row>
    <row r="170" spans="1:5" ht="36">
      <c r="A170" s="7" t="s">
        <v>187</v>
      </c>
      <c r="B170" s="8">
        <f>B171+B172+B173+B174+B175</f>
        <v>15573682</v>
      </c>
      <c r="C170" s="8">
        <f>C171+C172+C173+C174+C175</f>
        <v>3650438.52</v>
      </c>
      <c r="D170" s="8">
        <f>D171+D172+D173+D174+D175</f>
        <v>1565300</v>
      </c>
      <c r="E170" s="8">
        <f>E171+E172+E173+E174+E175</f>
        <v>1565300</v>
      </c>
    </row>
    <row r="171" spans="1:5" ht="24">
      <c r="A171" s="9" t="s">
        <v>57</v>
      </c>
      <c r="B171" s="10">
        <v>1293524</v>
      </c>
      <c r="C171" s="10">
        <v>347635.6</v>
      </c>
      <c r="D171" s="10">
        <f>'[1]анализ 2020'!J2294+'[1]анализ 2020'!J2308</f>
        <v>1565300</v>
      </c>
      <c r="E171" s="10">
        <f>'[1]анализ 2020'!K2294+'[1]анализ 2020'!K2308</f>
        <v>1565300</v>
      </c>
    </row>
    <row r="172" spans="1:5" ht="24">
      <c r="A172" s="9" t="s">
        <v>58</v>
      </c>
      <c r="B172" s="10">
        <v>3998473</v>
      </c>
      <c r="C172" s="10">
        <v>1130308</v>
      </c>
      <c r="D172" s="10">
        <f>'[1]анализ 2020'!J2322+'[1]анализ 2020'!J2343+'[1]анализ 2020'!J2391</f>
        <v>0</v>
      </c>
      <c r="E172" s="10">
        <f>'[1]анализ 2020'!K2322+'[1]анализ 2020'!K2343+'[1]анализ 2020'!K2391</f>
        <v>0</v>
      </c>
    </row>
    <row r="173" spans="1:5" ht="36">
      <c r="A173" s="14" t="s">
        <v>59</v>
      </c>
      <c r="B173" s="10">
        <v>7674285</v>
      </c>
      <c r="C173" s="10">
        <v>1495661</v>
      </c>
      <c r="D173" s="10">
        <f>'[1]анализ 2020'!J2433+'[1]анализ 2020'!J2413</f>
        <v>0</v>
      </c>
      <c r="E173" s="10">
        <f>'[1]анализ 2020'!K2433+'[1]анализ 2020'!K2413</f>
        <v>0</v>
      </c>
    </row>
    <row r="174" spans="1:5" ht="23.25" customHeight="1">
      <c r="A174" s="16" t="s">
        <v>113</v>
      </c>
      <c r="B174" s="10">
        <v>2450939.56</v>
      </c>
      <c r="C174" s="10">
        <v>636219.61</v>
      </c>
      <c r="D174" s="10"/>
      <c r="E174" s="10"/>
    </row>
    <row r="175" spans="1:5" ht="24">
      <c r="A175" s="16" t="s">
        <v>114</v>
      </c>
      <c r="B175" s="10">
        <v>156460.44</v>
      </c>
      <c r="C175" s="10">
        <v>40614.31</v>
      </c>
      <c r="D175" s="10"/>
      <c r="E175" s="10"/>
    </row>
    <row r="176" spans="1:5" ht="36">
      <c r="A176" s="28" t="s">
        <v>188</v>
      </c>
      <c r="B176" s="8">
        <f>B177+B178+B179</f>
        <v>1720654</v>
      </c>
      <c r="C176" s="8">
        <f>C177+C178+C179</f>
        <v>285500</v>
      </c>
      <c r="D176" s="8">
        <f>D177</f>
        <v>1526654</v>
      </c>
      <c r="E176" s="8">
        <f>E177</f>
        <v>954654</v>
      </c>
    </row>
    <row r="177" spans="1:5" ht="24">
      <c r="A177" s="23" t="s">
        <v>60</v>
      </c>
      <c r="B177" s="10">
        <v>1400654</v>
      </c>
      <c r="C177" s="10">
        <v>189500</v>
      </c>
      <c r="D177" s="10">
        <f>'[1]анализ 2020'!J929+'[1]анализ 2020'!J1775+'[1]анализ 2020'!J2491+'[1]анализ 2020'!J3523</f>
        <v>1526654</v>
      </c>
      <c r="E177" s="10">
        <f>'[1]анализ 2020'!K929+'[1]анализ 2020'!K1775+'[1]анализ 2020'!K2491+'[1]анализ 2020'!K3523</f>
        <v>954654</v>
      </c>
    </row>
    <row r="178" spans="1:5" ht="25.5" customHeight="1">
      <c r="A178" s="16" t="s">
        <v>143</v>
      </c>
      <c r="B178" s="10">
        <v>300797.98</v>
      </c>
      <c r="C178" s="10">
        <v>90239.39</v>
      </c>
      <c r="D178" s="10"/>
      <c r="E178" s="10"/>
    </row>
    <row r="179" spans="1:5" ht="24">
      <c r="A179" s="16" t="s">
        <v>144</v>
      </c>
      <c r="B179" s="10">
        <v>19202.02</v>
      </c>
      <c r="C179" s="10">
        <v>5760.61</v>
      </c>
      <c r="D179" s="10"/>
      <c r="E179" s="10"/>
    </row>
    <row r="180" spans="1:5" ht="12.75">
      <c r="A180" s="23"/>
      <c r="B180" s="10"/>
      <c r="C180" s="10"/>
      <c r="D180" s="10"/>
      <c r="E180" s="10"/>
    </row>
    <row r="181" spans="1:5" ht="36" customHeight="1">
      <c r="A181" s="7" t="s">
        <v>189</v>
      </c>
      <c r="B181" s="8">
        <f>B184+B186+B187+B185+B182+B183</f>
        <v>3810400</v>
      </c>
      <c r="C181" s="8">
        <f>C184+C186+C187+C185+C182+C183</f>
        <v>470306</v>
      </c>
      <c r="D181" s="8">
        <f>D184+D186+D187+D185+D182+D183</f>
        <v>4000000</v>
      </c>
      <c r="E181" s="8">
        <f>E184+E186+E187+E185+E182+E183</f>
        <v>3299260</v>
      </c>
    </row>
    <row r="182" spans="1:5" ht="53.25" customHeight="1" hidden="1">
      <c r="A182" s="14" t="s">
        <v>102</v>
      </c>
      <c r="B182" s="36">
        <f>'[1]анализ 2020'!ER3178</f>
        <v>0</v>
      </c>
      <c r="C182" s="36">
        <f>'[1]анализ 2020'!ES3178</f>
        <v>0</v>
      </c>
      <c r="D182" s="36"/>
      <c r="E182" s="36"/>
    </row>
    <row r="183" spans="1:5" ht="52.5" customHeight="1" hidden="1">
      <c r="A183" s="14" t="s">
        <v>103</v>
      </c>
      <c r="B183" s="36">
        <f>'[1]анализ 2020'!ER3189</f>
        <v>0</v>
      </c>
      <c r="C183" s="36">
        <f>'[1]анализ 2020'!ES3189</f>
        <v>0</v>
      </c>
      <c r="D183" s="36"/>
      <c r="E183" s="36"/>
    </row>
    <row r="184" spans="1:5" ht="36">
      <c r="A184" s="9" t="s">
        <v>61</v>
      </c>
      <c r="B184" s="10">
        <v>30000</v>
      </c>
      <c r="C184" s="10">
        <v>13806</v>
      </c>
      <c r="D184" s="10">
        <f>'[1]анализ 2020'!J2521</f>
        <v>0</v>
      </c>
      <c r="E184" s="10">
        <f>'[1]анализ 2020'!K2521</f>
        <v>0</v>
      </c>
    </row>
    <row r="185" spans="1:5" ht="36">
      <c r="A185" s="9" t="s">
        <v>84</v>
      </c>
      <c r="B185" s="10">
        <v>2250400</v>
      </c>
      <c r="C185" s="10">
        <v>15500</v>
      </c>
      <c r="D185" s="10">
        <f>'[1]анализ 2020'!J944+'[1]анализ 2020'!J1836+'[1]анализ 2020'!J2535+'[1]анализ 2020'!J3565</f>
        <v>4000000</v>
      </c>
      <c r="E185" s="10">
        <f>'[1]анализ 2020'!K944+'[1]анализ 2020'!K1836+'[1]анализ 2020'!K2535+'[1]анализ 2020'!K3565</f>
        <v>3299260</v>
      </c>
    </row>
    <row r="186" spans="1:5" ht="25.5" customHeight="1">
      <c r="A186" s="16" t="s">
        <v>143</v>
      </c>
      <c r="B186" s="10">
        <v>1438190.35</v>
      </c>
      <c r="C186" s="10">
        <v>414537.21</v>
      </c>
      <c r="D186" s="10"/>
      <c r="E186" s="10"/>
    </row>
    <row r="187" spans="1:5" ht="24">
      <c r="A187" s="16" t="s">
        <v>144</v>
      </c>
      <c r="B187" s="10">
        <v>91809.65</v>
      </c>
      <c r="C187" s="10">
        <v>26462.79</v>
      </c>
      <c r="D187" s="10"/>
      <c r="E187" s="10"/>
    </row>
    <row r="188" spans="1:7" ht="48">
      <c r="A188" s="7" t="s">
        <v>190</v>
      </c>
      <c r="B188" s="8">
        <f>B189+B190+B191</f>
        <v>8137438.38</v>
      </c>
      <c r="C188" s="8">
        <f>C189+C190+C191</f>
        <v>6013246.99</v>
      </c>
      <c r="D188" s="8">
        <f>D189+D190+D191</f>
        <v>10094798</v>
      </c>
      <c r="E188" s="8">
        <f>E189+E190+E191</f>
        <v>7418863</v>
      </c>
      <c r="G188" s="2"/>
    </row>
    <row r="189" spans="1:5" ht="48">
      <c r="A189" s="9" t="s">
        <v>62</v>
      </c>
      <c r="B189" s="10">
        <v>5230847.38</v>
      </c>
      <c r="C189" s="10">
        <v>3569783.06</v>
      </c>
      <c r="D189" s="10">
        <f>'[1]анализ 2020'!J2591</f>
        <v>6428114</v>
      </c>
      <c r="E189" s="10">
        <f>'[1]анализ 2020'!K2591</f>
        <v>4766674</v>
      </c>
    </row>
    <row r="190" spans="1:5" ht="60">
      <c r="A190" s="9" t="s">
        <v>63</v>
      </c>
      <c r="B190" s="10">
        <f>'[1]анализ 2020'!ER2626</f>
        <v>3800</v>
      </c>
      <c r="C190" s="10">
        <v>3800</v>
      </c>
      <c r="D190" s="10"/>
      <c r="E190" s="10"/>
    </row>
    <row r="191" spans="1:5" ht="36">
      <c r="A191" s="9" t="s">
        <v>64</v>
      </c>
      <c r="B191" s="10">
        <v>2902791</v>
      </c>
      <c r="C191" s="10">
        <v>2439663.93</v>
      </c>
      <c r="D191" s="10">
        <f>'[1]анализ 2020'!J2647</f>
        <v>3666684</v>
      </c>
      <c r="E191" s="10">
        <f>'[1]анализ 2020'!K2647</f>
        <v>2652189</v>
      </c>
    </row>
    <row r="192" spans="1:5" ht="12.75">
      <c r="A192" s="9"/>
      <c r="B192" s="1"/>
      <c r="C192" s="1"/>
      <c r="D192" s="1"/>
      <c r="E192" s="1"/>
    </row>
    <row r="193" spans="1:5" ht="36">
      <c r="A193" s="5" t="s">
        <v>191</v>
      </c>
      <c r="B193" s="6">
        <f>B194+B195+B196+B197</f>
        <v>571859.89</v>
      </c>
      <c r="C193" s="6">
        <f>C194+C195+C196+C197</f>
        <v>0</v>
      </c>
      <c r="D193" s="6">
        <f>D194+D195+D196+D197</f>
        <v>333000</v>
      </c>
      <c r="E193" s="6">
        <f>E194+E195+E196+E197</f>
        <v>343000</v>
      </c>
    </row>
    <row r="194" spans="1:5" ht="36">
      <c r="A194" s="9" t="s">
        <v>65</v>
      </c>
      <c r="B194" s="10">
        <v>30600</v>
      </c>
      <c r="C194" s="10">
        <v>0</v>
      </c>
      <c r="D194" s="10">
        <f>'[1]анализ 2020'!J1877</f>
        <v>30600</v>
      </c>
      <c r="E194" s="10">
        <f>'[1]анализ 2020'!K1877</f>
        <v>26000</v>
      </c>
    </row>
    <row r="195" spans="1:5" ht="24">
      <c r="A195" s="9" t="s">
        <v>66</v>
      </c>
      <c r="B195" s="10">
        <v>541259.89</v>
      </c>
      <c r="C195" s="10">
        <v>0</v>
      </c>
      <c r="D195" s="10">
        <f>'[1]анализ 2020'!J2667</f>
        <v>302400</v>
      </c>
      <c r="E195" s="10">
        <f>'[1]анализ 2020'!K2667</f>
        <v>317000</v>
      </c>
    </row>
    <row r="196" spans="1:5" ht="36" hidden="1">
      <c r="A196" s="9" t="s">
        <v>98</v>
      </c>
      <c r="B196" s="10">
        <f>'[1]анализ 2020'!ER2657</f>
        <v>0</v>
      </c>
      <c r="C196" s="10">
        <f>'[1]анализ 2020'!ES2657</f>
        <v>0</v>
      </c>
      <c r="D196" s="10"/>
      <c r="E196" s="10"/>
    </row>
    <row r="197" spans="1:5" ht="48" hidden="1">
      <c r="A197" s="9" t="s">
        <v>99</v>
      </c>
      <c r="B197" s="10">
        <f>'[1]анализ 2020'!ER2663</f>
        <v>0</v>
      </c>
      <c r="C197" s="10">
        <f>'[1]анализ 2020'!ES2663</f>
        <v>0</v>
      </c>
      <c r="D197" s="10">
        <f>'[1]анализ 2020'!J2662</f>
        <v>0</v>
      </c>
      <c r="E197" s="10">
        <f>'[1]анализ 2020'!K2662</f>
        <v>0</v>
      </c>
    </row>
    <row r="198" spans="1:5" ht="12.75">
      <c r="A198" s="1"/>
      <c r="B198" s="1"/>
      <c r="C198" s="1"/>
      <c r="D198" s="1"/>
      <c r="E198" s="1"/>
    </row>
    <row r="199" spans="1:5" ht="36">
      <c r="A199" s="5" t="s">
        <v>192</v>
      </c>
      <c r="B199" s="6">
        <f>SUM(B200:B207)</f>
        <v>1616822</v>
      </c>
      <c r="C199" s="6">
        <f>SUM(C200:C207)</f>
        <v>0</v>
      </c>
      <c r="D199" s="6">
        <f>D200+D201+D202+D203+D204</f>
        <v>86822</v>
      </c>
      <c r="E199" s="6">
        <f>E200+E201+E202+E203+E204</f>
        <v>86822</v>
      </c>
    </row>
    <row r="200" spans="1:5" ht="38.25" hidden="1">
      <c r="A200" s="17" t="s">
        <v>67</v>
      </c>
      <c r="B200" s="10">
        <f>'[1]анализ 2020'!ER2107</f>
        <v>0</v>
      </c>
      <c r="C200" s="10">
        <f>'[1]анализ 2020'!ES2107</f>
        <v>0</v>
      </c>
      <c r="D200" s="10"/>
      <c r="E200" s="10"/>
    </row>
    <row r="201" spans="1:5" ht="12.75" hidden="1">
      <c r="A201" s="11" t="s">
        <v>68</v>
      </c>
      <c r="B201" s="10">
        <f>'[1]анализ 2020'!H2686</f>
        <v>0</v>
      </c>
      <c r="C201" s="10">
        <f>'[1]анализ 2020'!I2686</f>
        <v>0</v>
      </c>
      <c r="D201" s="10"/>
      <c r="E201" s="10"/>
    </row>
    <row r="202" spans="1:5" ht="38.25">
      <c r="A202" s="46" t="s">
        <v>202</v>
      </c>
      <c r="B202" s="10">
        <v>296000</v>
      </c>
      <c r="C202" s="10">
        <f>'[1]анализ 2020'!ES2707</f>
        <v>0</v>
      </c>
      <c r="D202" s="10">
        <f>'[1]анализ 2020'!J2707</f>
        <v>0</v>
      </c>
      <c r="E202" s="10">
        <f>'[1]анализ 2020'!K2707</f>
        <v>0</v>
      </c>
    </row>
    <row r="203" spans="1:5" ht="25.5">
      <c r="A203" s="17" t="s">
        <v>91</v>
      </c>
      <c r="B203" s="10">
        <v>86822</v>
      </c>
      <c r="C203" s="10">
        <v>0</v>
      </c>
      <c r="D203" s="10">
        <f>'[1]анализ 2020'!J2069</f>
        <v>86822</v>
      </c>
      <c r="E203" s="10">
        <f>'[1]анализ 2020'!K2069</f>
        <v>86822</v>
      </c>
    </row>
    <row r="204" spans="1:5" ht="25.5" hidden="1">
      <c r="A204" s="17" t="s">
        <v>92</v>
      </c>
      <c r="B204" s="10">
        <f>'[1]анализ 2020'!ER2088</f>
        <v>0</v>
      </c>
      <c r="C204" s="10">
        <f>'[1]анализ 2020'!ES2088</f>
        <v>0</v>
      </c>
      <c r="D204" s="10"/>
      <c r="E204" s="10"/>
    </row>
    <row r="205" spans="1:5" ht="36" hidden="1">
      <c r="A205" s="14" t="s">
        <v>121</v>
      </c>
      <c r="B205" s="10">
        <f>'[1]анализ 2020'!ER2126</f>
        <v>0</v>
      </c>
      <c r="C205" s="10">
        <f>'[1]анализ 2020'!ES2126</f>
        <v>0</v>
      </c>
      <c r="D205" s="10"/>
      <c r="E205" s="10"/>
    </row>
    <row r="206" spans="1:5" ht="25.5" hidden="1">
      <c r="A206" s="37" t="s">
        <v>123</v>
      </c>
      <c r="B206" s="10">
        <f>'[1]анализ 2020'!I2723</f>
        <v>0</v>
      </c>
      <c r="C206" s="10">
        <f>'[1]анализ 2020'!J2723</f>
        <v>0</v>
      </c>
      <c r="D206" s="10"/>
      <c r="E206" s="10"/>
    </row>
    <row r="207" spans="1:5" ht="38.25">
      <c r="A207" s="37" t="s">
        <v>124</v>
      </c>
      <c r="B207" s="10">
        <v>1234000</v>
      </c>
      <c r="C207" s="10">
        <v>0</v>
      </c>
      <c r="D207" s="10"/>
      <c r="E207" s="10"/>
    </row>
    <row r="208" spans="1:5" ht="12.75" hidden="1">
      <c r="A208" s="17"/>
      <c r="B208" s="10"/>
      <c r="C208" s="10"/>
      <c r="D208" s="10"/>
      <c r="E208" s="10"/>
    </row>
    <row r="209" spans="1:5" ht="12.75">
      <c r="A209" s="1"/>
      <c r="B209" s="1"/>
      <c r="C209" s="1"/>
      <c r="D209" s="1"/>
      <c r="E209" s="1"/>
    </row>
    <row r="210" spans="1:5" ht="27.75" customHeight="1">
      <c r="A210" s="26" t="s">
        <v>193</v>
      </c>
      <c r="B210" s="6">
        <f>B211+B223</f>
        <v>23139499</v>
      </c>
      <c r="C210" s="6">
        <f>C211+C223</f>
        <v>14841549.89</v>
      </c>
      <c r="D210" s="6">
        <f>D211+D223</f>
        <v>28006343</v>
      </c>
      <c r="E210" s="6">
        <f>E211+E223</f>
        <v>22705397</v>
      </c>
    </row>
    <row r="211" spans="1:5" ht="36">
      <c r="A211" s="28" t="s">
        <v>194</v>
      </c>
      <c r="B211" s="8">
        <f>B212+B215+B216+B217+B221+B222+B213+B214+B218+B219+B220</f>
        <v>14492309</v>
      </c>
      <c r="C211" s="8">
        <f>C212+C215+C216+C217+C221+C222+C213+C214+C218+C219+C220</f>
        <v>10079811.65</v>
      </c>
      <c r="D211" s="8">
        <f>D212+D215+D216+D217+D221+D222+D213+D214+D218+D219</f>
        <v>19816952</v>
      </c>
      <c r="E211" s="8">
        <f>E212+E215+E216+E217+E221+E222+E213+E214+E218+E219</f>
        <v>16816952</v>
      </c>
    </row>
    <row r="212" spans="1:5" ht="36">
      <c r="A212" s="11" t="s">
        <v>69</v>
      </c>
      <c r="B212" s="10">
        <v>13534609</v>
      </c>
      <c r="C212" s="10">
        <v>9942111.65</v>
      </c>
      <c r="D212" s="10">
        <f>'[1]анализ 2020'!J3341</f>
        <v>16627352</v>
      </c>
      <c r="E212" s="10">
        <f>'[1]анализ 2020'!K3341</f>
        <v>16627352</v>
      </c>
    </row>
    <row r="213" spans="1:5" ht="36" hidden="1">
      <c r="A213" s="9" t="s">
        <v>116</v>
      </c>
      <c r="B213" s="10">
        <f>'[1]анализ 2020'!ER3348</f>
        <v>0</v>
      </c>
      <c r="C213" s="10">
        <f>'[1]анализ 2020'!ES3348</f>
        <v>0</v>
      </c>
      <c r="D213" s="10"/>
      <c r="E213" s="10"/>
    </row>
    <row r="214" spans="1:5" ht="36" hidden="1">
      <c r="A214" s="9" t="s">
        <v>117</v>
      </c>
      <c r="B214" s="10">
        <f>'[1]анализ 2020'!ER3355</f>
        <v>0</v>
      </c>
      <c r="C214" s="10">
        <f>'[1]анализ 2020'!ES3355</f>
        <v>0</v>
      </c>
      <c r="D214" s="10"/>
      <c r="E214" s="10"/>
    </row>
    <row r="215" spans="1:5" ht="36" hidden="1">
      <c r="A215" s="16" t="s">
        <v>70</v>
      </c>
      <c r="B215" s="10">
        <f>'[1]анализ 2020'!ER3362</f>
        <v>0</v>
      </c>
      <c r="C215" s="10">
        <f>'[1]анализ 2020'!ES3362</f>
        <v>0</v>
      </c>
      <c r="D215" s="10"/>
      <c r="E215" s="10"/>
    </row>
    <row r="216" spans="1:5" ht="36">
      <c r="A216" s="16" t="s">
        <v>71</v>
      </c>
      <c r="B216" s="10">
        <v>104100</v>
      </c>
      <c r="C216" s="10">
        <v>104100</v>
      </c>
      <c r="D216" s="10">
        <f>'[1]анализ 2020'!J3369</f>
        <v>156000</v>
      </c>
      <c r="E216" s="10">
        <f>'[1]анализ 2020'!K3369</f>
        <v>156000</v>
      </c>
    </row>
    <row r="217" spans="1:5" ht="36">
      <c r="A217" s="16" t="s">
        <v>72</v>
      </c>
      <c r="B217" s="10">
        <v>33600</v>
      </c>
      <c r="C217" s="10">
        <v>33600</v>
      </c>
      <c r="D217" s="10">
        <f>'[1]анализ 2020'!J3376</f>
        <v>33600</v>
      </c>
      <c r="E217" s="10">
        <f>'[1]анализ 2020'!K3376</f>
        <v>33600</v>
      </c>
    </row>
    <row r="218" spans="1:5" ht="51" hidden="1">
      <c r="A218" s="35" t="s">
        <v>195</v>
      </c>
      <c r="B218" s="10">
        <f>'[1]анализ 2020'!H3411</f>
        <v>0</v>
      </c>
      <c r="C218" s="10"/>
      <c r="D218" s="10">
        <f>'[1]анализ 2020'!J3411</f>
        <v>2820000</v>
      </c>
      <c r="E218" s="10">
        <f>'[1]анализ 2020'!K3411</f>
        <v>0</v>
      </c>
    </row>
    <row r="219" spans="1:5" ht="51" hidden="1">
      <c r="A219" s="35" t="s">
        <v>196</v>
      </c>
      <c r="B219" s="10">
        <f>'[1]анализ 2020'!H3418</f>
        <v>0</v>
      </c>
      <c r="C219" s="10"/>
      <c r="D219" s="10">
        <f>'[1]анализ 2020'!J3418</f>
        <v>180000</v>
      </c>
      <c r="E219" s="10">
        <f>'[1]анализ 2020'!K3418</f>
        <v>0</v>
      </c>
    </row>
    <row r="220" spans="1:5" ht="38.25">
      <c r="A220" s="40" t="s">
        <v>135</v>
      </c>
      <c r="B220" s="10">
        <v>600000</v>
      </c>
      <c r="C220" s="10">
        <v>0</v>
      </c>
      <c r="D220" s="10"/>
      <c r="E220" s="10"/>
    </row>
    <row r="221" spans="1:5" ht="27" customHeight="1">
      <c r="A221" s="16" t="s">
        <v>143</v>
      </c>
      <c r="B221" s="10">
        <v>206798.62</v>
      </c>
      <c r="C221" s="10">
        <v>0</v>
      </c>
      <c r="D221" s="10"/>
      <c r="E221" s="10"/>
    </row>
    <row r="222" spans="1:5" ht="24">
      <c r="A222" s="16" t="s">
        <v>144</v>
      </c>
      <c r="B222" s="10">
        <v>13201.38</v>
      </c>
      <c r="C222" s="10">
        <v>0</v>
      </c>
      <c r="D222" s="10"/>
      <c r="E222" s="10"/>
    </row>
    <row r="223" spans="1:5" ht="24">
      <c r="A223" s="28" t="s">
        <v>197</v>
      </c>
      <c r="B223" s="8">
        <f>B224+B226+B225</f>
        <v>8647190</v>
      </c>
      <c r="C223" s="8">
        <f>C224+C226+C225</f>
        <v>4761738.24</v>
      </c>
      <c r="D223" s="8">
        <f>D224+D226</f>
        <v>8189391</v>
      </c>
      <c r="E223" s="8">
        <f>E224+E226</f>
        <v>5888445</v>
      </c>
    </row>
    <row r="224" spans="1:5" ht="36">
      <c r="A224" s="11" t="s">
        <v>73</v>
      </c>
      <c r="B224" s="10">
        <v>6603530</v>
      </c>
      <c r="C224" s="10">
        <v>4761738.24</v>
      </c>
      <c r="D224" s="10">
        <f>'[1]анализ 2020'!J3427</f>
        <v>8189391</v>
      </c>
      <c r="E224" s="10">
        <f>'[1]анализ 2020'!K3427</f>
        <v>5888445</v>
      </c>
    </row>
    <row r="225" spans="1:5" ht="51">
      <c r="A225" s="40" t="s">
        <v>203</v>
      </c>
      <c r="B225" s="10">
        <v>2000000</v>
      </c>
      <c r="C225" s="10">
        <v>0</v>
      </c>
      <c r="D225" s="10"/>
      <c r="E225" s="10"/>
    </row>
    <row r="226" spans="1:5" ht="38.25">
      <c r="A226" s="40" t="s">
        <v>135</v>
      </c>
      <c r="B226" s="10">
        <v>43660</v>
      </c>
      <c r="C226" s="10">
        <v>0</v>
      </c>
      <c r="D226" s="10"/>
      <c r="E226" s="10"/>
    </row>
    <row r="227" spans="1:5" ht="12.75">
      <c r="A227" s="9"/>
      <c r="B227" s="10"/>
      <c r="C227" s="10"/>
      <c r="D227" s="10"/>
      <c r="E227" s="10"/>
    </row>
    <row r="228" spans="1:5" ht="36">
      <c r="A228" s="5" t="s">
        <v>110</v>
      </c>
      <c r="B228" s="6">
        <f>B229+B231+B230</f>
        <v>335000</v>
      </c>
      <c r="C228" s="6">
        <f>C229+C231</f>
        <v>0</v>
      </c>
      <c r="D228" s="6">
        <f>D229+D231</f>
        <v>335000</v>
      </c>
      <c r="E228" s="6">
        <f>E229+E231</f>
        <v>335000</v>
      </c>
    </row>
    <row r="229" spans="1:5" ht="36">
      <c r="A229" s="9" t="s">
        <v>111</v>
      </c>
      <c r="B229" s="10">
        <v>200000</v>
      </c>
      <c r="C229" s="10">
        <v>0</v>
      </c>
      <c r="D229" s="10">
        <f>'[1]анализ 2020'!J960</f>
        <v>300000</v>
      </c>
      <c r="E229" s="10">
        <f>'[1]анализ 2020'!K960</f>
        <v>300000</v>
      </c>
    </row>
    <row r="230" spans="1:5" ht="76.5">
      <c r="A230" s="40" t="s">
        <v>204</v>
      </c>
      <c r="B230" s="10">
        <v>115000</v>
      </c>
      <c r="C230" s="10"/>
      <c r="D230" s="10"/>
      <c r="E230" s="10"/>
    </row>
    <row r="231" spans="1:5" ht="48">
      <c r="A231" s="9" t="s">
        <v>112</v>
      </c>
      <c r="B231" s="10">
        <v>20000</v>
      </c>
      <c r="C231" s="10">
        <v>0</v>
      </c>
      <c r="D231" s="10">
        <f>'[1]анализ 2020'!J967</f>
        <v>35000</v>
      </c>
      <c r="E231" s="10">
        <f>'[1]анализ 2020'!K967</f>
        <v>35000</v>
      </c>
    </row>
    <row r="232" spans="1:5" ht="12.75">
      <c r="A232" s="11"/>
      <c r="B232" s="10"/>
      <c r="C232" s="10"/>
      <c r="D232" s="10"/>
      <c r="E232" s="10"/>
    </row>
    <row r="233" spans="1:5" ht="12.75">
      <c r="A233" s="24" t="s">
        <v>74</v>
      </c>
      <c r="B233" s="10">
        <f>B237+B238+B234</f>
        <v>5024601</v>
      </c>
      <c r="C233" s="10">
        <f>C237+C238+C234</f>
        <v>3307383.9800000004</v>
      </c>
      <c r="D233" s="10">
        <f>D237+D238+D234</f>
        <v>5761483</v>
      </c>
      <c r="E233" s="10">
        <f>E237+E238+E234</f>
        <v>4059384</v>
      </c>
    </row>
    <row r="234" spans="1:5" ht="12.75" hidden="1">
      <c r="A234" s="13" t="s">
        <v>107</v>
      </c>
      <c r="B234" s="10">
        <f>B235+B236</f>
        <v>0</v>
      </c>
      <c r="C234" s="10">
        <f>C235+C236</f>
        <v>0</v>
      </c>
      <c r="D234" s="10">
        <f>D235+D236</f>
        <v>0</v>
      </c>
      <c r="E234" s="10">
        <f>E235+E236</f>
        <v>0</v>
      </c>
    </row>
    <row r="235" spans="1:5" ht="24" hidden="1">
      <c r="A235" s="13" t="s">
        <v>108</v>
      </c>
      <c r="B235" s="10">
        <f>'[1]анализ 2020'!ER989</f>
        <v>0</v>
      </c>
      <c r="C235" s="10">
        <f>'[1]анализ 2020'!ES989</f>
        <v>0</v>
      </c>
      <c r="D235" s="10"/>
      <c r="E235" s="10"/>
    </row>
    <row r="236" spans="1:5" ht="24" hidden="1">
      <c r="A236" s="13" t="s">
        <v>109</v>
      </c>
      <c r="B236" s="10">
        <f>'[1]анализ 2020'!ER994</f>
        <v>0</v>
      </c>
      <c r="C236" s="10">
        <f>'[1]анализ 2020'!ES994</f>
        <v>0</v>
      </c>
      <c r="D236" s="10"/>
      <c r="E236" s="10"/>
    </row>
    <row r="237" spans="1:5" ht="12.75">
      <c r="A237" s="24" t="s">
        <v>75</v>
      </c>
      <c r="B237" s="10">
        <v>2661803</v>
      </c>
      <c r="C237" s="10">
        <v>1726005.37</v>
      </c>
      <c r="D237" s="10">
        <f>'[1]анализ 2020'!J2998</f>
        <v>3253893</v>
      </c>
      <c r="E237" s="10">
        <f>'[1]анализ 2020'!K2998</f>
        <v>2406025</v>
      </c>
    </row>
    <row r="238" spans="1:5" ht="24">
      <c r="A238" s="25" t="s">
        <v>76</v>
      </c>
      <c r="B238" s="10">
        <v>2362798</v>
      </c>
      <c r="C238" s="10">
        <v>1581378.61</v>
      </c>
      <c r="D238" s="10">
        <f>'[1]анализ 2020'!J3050</f>
        <v>2507590</v>
      </c>
      <c r="E238" s="10">
        <f>'[1]анализ 2020'!K3050</f>
        <v>1653359</v>
      </c>
    </row>
    <row r="239" spans="1:5" ht="12.75">
      <c r="A239" s="25" t="s">
        <v>198</v>
      </c>
      <c r="B239" s="10"/>
      <c r="C239" s="10"/>
      <c r="D239" s="10">
        <v>6549111</v>
      </c>
      <c r="E239" s="10">
        <v>13570385</v>
      </c>
    </row>
    <row r="240" spans="1:5" ht="12.75">
      <c r="A240" s="29" t="s">
        <v>77</v>
      </c>
      <c r="B240" s="30">
        <f>B241-B233</f>
        <v>1359186638.8800004</v>
      </c>
      <c r="C240" s="30">
        <f>C241-C233</f>
        <v>784404495.49</v>
      </c>
      <c r="D240" s="30">
        <f>D241-D233</f>
        <v>1362218868</v>
      </c>
      <c r="E240" s="30">
        <f>E241-E233</f>
        <v>1797924112</v>
      </c>
    </row>
    <row r="241" spans="1:5" ht="12.75">
      <c r="A241" s="29" t="s">
        <v>78</v>
      </c>
      <c r="B241" s="30">
        <f>B5+B38+B50+B62+B79+B85+B95+B106+B164+B193+B199+B210+B233+B228</f>
        <v>1364211239.8800004</v>
      </c>
      <c r="C241" s="30">
        <f>C5+C38+C50+C62+C79+C85+C95+C106+C164+C193+C199+C210+C233+C228</f>
        <v>787711879.47</v>
      </c>
      <c r="D241" s="30">
        <f>D5+D38+D50+D62+D79+D85+D95+D106+D164+D193+D199+D210+D233+D228+D239</f>
        <v>1367980351</v>
      </c>
      <c r="E241" s="30">
        <f>E5+E38+E50+E62+E79+E85+E95+E106+E164+E193+E199+E210+E233+E228+E239</f>
        <v>1801983496</v>
      </c>
    </row>
    <row r="243" spans="1:5" ht="12.75">
      <c r="A243" s="2"/>
      <c r="B243" s="2"/>
      <c r="C243" s="2"/>
      <c r="D243" s="2"/>
      <c r="E243" s="2"/>
    </row>
    <row r="244" spans="2:5" ht="12.75">
      <c r="B244" s="45"/>
      <c r="C244" s="2"/>
      <c r="D244" s="2">
        <f>'[1]анализ 2020'!J14</f>
        <v>1370071715</v>
      </c>
      <c r="E244" s="2">
        <f>'[1]анализ 2020'!K14</f>
        <v>1803670381</v>
      </c>
    </row>
    <row r="245" spans="2:3" ht="12.75">
      <c r="B245" s="2"/>
      <c r="C245" s="2"/>
    </row>
    <row r="246" spans="2:5" ht="12.75">
      <c r="B246" s="2"/>
      <c r="C246" s="2"/>
      <c r="D246" s="2">
        <f>D241-D244</f>
        <v>-2091364</v>
      </c>
      <c r="E246" s="2">
        <f>E241-E244</f>
        <v>-1686885</v>
      </c>
    </row>
    <row r="250" ht="12.75">
      <c r="B250" s="2"/>
    </row>
    <row r="252" ht="12.75">
      <c r="B25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2020-08-12T07:41:32Z</cp:lastPrinted>
  <dcterms:created xsi:type="dcterms:W3CDTF">2001-12-17T06:37:03Z</dcterms:created>
  <dcterms:modified xsi:type="dcterms:W3CDTF">2020-08-13T06:30:15Z</dcterms:modified>
  <cp:category/>
  <cp:version/>
  <cp:contentType/>
  <cp:contentStatus/>
</cp:coreProperties>
</file>