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9420" windowHeight="366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<sst xmlns="http://schemas.openxmlformats.org/spreadsheetml/2006/main" count="244" uniqueCount="219">
  <si>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</si>
  <si>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</si>
  <si>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</si>
  <si>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</si>
  <si>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</si>
  <si>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</si>
  <si>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</si>
  <si>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</si>
  <si>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</si>
  <si>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</si>
  <si>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</si>
  <si>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</si>
  <si>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</si>
  <si>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</si>
  <si>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</si>
  <si>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</si>
  <si>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</si>
  <si>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</si>
  <si>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</si>
  <si>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</si>
  <si>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</si>
  <si>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</si>
  <si>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</si>
  <si>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</si>
  <si>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</si>
  <si>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</si>
  <si>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</si>
  <si>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</si>
  <si>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</si>
  <si>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</si>
  <si>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</si>
  <si>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</si>
  <si>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</si>
  <si>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</si>
  <si>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</si>
  <si>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</si>
  <si>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</si>
  <si>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</si>
  <si>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</si>
  <si>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</si>
  <si>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</si>
  <si>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</si>
  <si>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</si>
  <si>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</si>
  <si>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</si>
  <si>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</si>
  <si>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</si>
  <si>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</si>
  <si>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</si>
  <si>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</si>
  <si>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</si>
  <si>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</si>
  <si>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</si>
  <si>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</si>
  <si>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</si>
  <si>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</si>
  <si>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</si>
  <si>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</si>
  <si>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</si>
  <si>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</si>
  <si>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</si>
  <si>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</si>
  <si>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</si>
  <si>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</si>
  <si>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</si>
  <si>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</si>
  <si>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</si>
  <si>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</si>
  <si>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</si>
  <si>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</si>
  <si>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</si>
  <si>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</si>
  <si>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</si>
  <si>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</si>
  <si>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</si>
  <si>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</si>
  <si>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</si>
  <si>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</si>
  <si>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</si>
  <si>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</si>
  <si>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</si>
  <si>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</si>
  <si>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</si>
  <si>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</si>
  <si>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</si>
  <si>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</si>
  <si>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</si>
  <si>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</si>
  <si>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</si>
  <si>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</si>
  <si>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</si>
  <si>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</si>
  <si>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</si>
  <si>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</si>
  <si>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</si>
  <si>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</si>
  <si>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</si>
  <si>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</si>
  <si>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</si>
  <si>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</si>
  <si>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</si>
  <si>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</si>
  <si>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</si>
  <si>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</si>
  <si>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</si>
  <si>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</si>
  <si>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</si>
  <si>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</si>
  <si>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</si>
  <si>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</si>
  <si>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</si>
  <si>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</si>
  <si>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</si>
  <si>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</si>
  <si>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</si>
  <si>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</si>
  <si>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</si>
  <si>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</si>
  <si>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</si>
  <si>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</si>
  <si>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</si>
  <si>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</si>
  <si>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</si>
  <si>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</si>
  <si>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</si>
  <si>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</si>
  <si>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</si>
  <si>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</si>
  <si>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</si>
  <si>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</si>
  <si>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</si>
  <si>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</si>
  <si>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</si>
  <si>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</si>
  <si>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</si>
  <si>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</si>
  <si>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</si>
  <si>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</si>
  <si>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</si>
  <si>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</si>
  <si>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</si>
  <si>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</si>
  <si>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</si>
  <si>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</si>
  <si>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</si>
  <si>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</si>
  <si>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</si>
  <si>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</si>
  <si>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</si>
  <si>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</si>
  <si>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</si>
  <si>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</si>
  <si>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</si>
  <si>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</si>
  <si>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</si>
  <si>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</si>
  <si>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</si>
  <si>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</si>
  <si>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</si>
  <si>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</si>
  <si>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</si>
  <si>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</si>
  <si>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</si>
  <si>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</si>
  <si>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</si>
  <si>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</si>
  <si>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</si>
  <si>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</si>
  <si>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</si>
  <si>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</si>
  <si>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</si>
  <si>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</si>
  <si>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</si>
  <si>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</si>
  <si>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</si>
  <si>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</si>
  <si>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</si>
  <si>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</si>
  <si>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</si>
  <si>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</si>
  <si>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</si>
  <si>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</si>
  <si>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</si>
  <si>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</si>
  <si>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</si>
  <si>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</si>
  <si>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</si>
  <si>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</si>
  <si>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</si>
  <si>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</si>
  <si>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</si>
  <si>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</si>
  <si>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</si>
  <si>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</si>
  <si>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</si>
  <si>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</si>
  <si>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</si>
  <si>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</si>
  <si>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</si>
  <si>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</si>
  <si>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</si>
  <si>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</si>
  <si>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</si>
  <si>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</si>
  <si>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</si>
  <si>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</si>
  <si>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</si>
  <si>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</si>
  <si>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</si>
  <si>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</si>
  <si>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</si>
  <si>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</si>
  <si>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</si>
  <si>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</si>
  <si>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</si>
  <si>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</si>
  <si>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</si>
  <si>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</si>
  <si>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исполнение на
01.01.2022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</si>
</sst>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7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218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222895548.53</v>
      </c>
      <c r="C5" s="6">
        <f>C6+C12+C14+C25+C28+C33</f>
        <v>221089409.49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44030300.8</v>
      </c>
      <c r="C6" s="8">
        <f>C7+C8+C11+C9+C10</f>
        <v>42971305.54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33130808.8</v>
      </c>
      <c r="C7" s="10">
        <v>32123338.2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14000</v>
      </c>
      <c r="C8" s="10">
        <v>14000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10798630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35337.34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657639.73</v>
      </c>
      <c r="C12" s="8">
        <f>C13</f>
        <v>600238.11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657639.73</v>
      </c>
      <c r="C13" s="10">
        <v>600238.11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26070800</v>
      </c>
      <c r="C14" s="8">
        <f>SUM(C15:C24)</f>
        <v>25841812.29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901300</v>
      </c>
      <c r="C16" s="10">
        <v>901300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904500</v>
      </c>
      <c r="C17" s="10">
        <v>904500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751300</v>
      </c>
      <c r="C18" s="10">
        <v>751300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1820200</v>
      </c>
      <c r="C19" s="10">
        <v>1820200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700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6500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464800</v>
      </c>
      <c r="C22" s="10">
        <v>241238.7</v>
      </c>
      <c r="D22" s="10">
        <v>0</v>
      </c>
      <c r="E22" s="10">
        <v>0</v>
      </c>
    </row>
    <row r="23" spans="1:5" ht="48">
      <c r="A23" s="13" t="s">
        <v>8</v>
      </c>
      <c r="B23" s="10">
        <v>19779400</v>
      </c>
      <c r="C23" s="10">
        <v>19779322.46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1442100</v>
      </c>
      <c r="C24" s="10">
        <v>1436751.13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4034292</v>
      </c>
      <c r="C25" s="8">
        <f>C26+C27</f>
        <v>3891534.65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4034292</v>
      </c>
      <c r="C26" s="10">
        <v>3891534.65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140151722</v>
      </c>
      <c r="C28" s="8">
        <f>SUM(C29:C32)</f>
        <v>139961112.35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15104222</v>
      </c>
      <c r="C29" s="10">
        <v>14913612.35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125047500</v>
      </c>
      <c r="C31" s="10">
        <v>125047500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7950794</v>
      </c>
      <c r="C33" s="8">
        <f>SUM(C34:C36)</f>
        <v>7823406.55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7609794</v>
      </c>
      <c r="C34" s="10">
        <v>7482606.55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f>1800+3000</f>
        <v>4800</v>
      </c>
      <c r="C35" s="10">
        <f>1800+3000</f>
        <v>4800</v>
      </c>
      <c r="D35" s="10"/>
      <c r="E35" s="10"/>
    </row>
    <row r="36" spans="1:5" ht="63" customHeight="1">
      <c r="A36" s="9" t="s">
        <v>17</v>
      </c>
      <c r="B36" s="10">
        <v>336200</v>
      </c>
      <c r="C36" s="10">
        <v>336000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235844205</v>
      </c>
      <c r="C38" s="6">
        <f>SUM(C39:C48)</f>
        <v>235838803.64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1383750</v>
      </c>
      <c r="C39" s="10">
        <v>1378348.64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>
      <c r="A41" s="35" t="s">
        <v>98</v>
      </c>
      <c r="B41" s="10">
        <f>350889-2380</f>
        <v>348509</v>
      </c>
      <c r="C41" s="10">
        <v>348509</v>
      </c>
      <c r="D41" s="10"/>
      <c r="E41" s="10"/>
    </row>
    <row r="42" spans="1:7" ht="60">
      <c r="A42" s="16" t="s">
        <v>81</v>
      </c>
      <c r="B42" s="10">
        <v>22246</v>
      </c>
      <c r="C42" s="10">
        <v>22246</v>
      </c>
      <c r="D42" s="10">
        <f>'[1]анализ 2020'!J2154</f>
        <v>50000</v>
      </c>
      <c r="E42" s="10">
        <f>'[1]анализ 2020'!K2154</f>
        <v>50000</v>
      </c>
      <c r="G42" s="2"/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7" ht="51">
      <c r="A45" s="34" t="s">
        <v>135</v>
      </c>
      <c r="B45" s="10">
        <v>219292300</v>
      </c>
      <c r="C45" s="36">
        <v>219292300</v>
      </c>
      <c r="D45" s="10">
        <f>'[1]анализ 2020'!J2852</f>
        <v>95951400</v>
      </c>
      <c r="E45" s="10">
        <f>'[1]анализ 2020'!K2852</f>
        <v>646838500</v>
      </c>
      <c r="G45" s="2"/>
    </row>
    <row r="46" spans="1:7" ht="51">
      <c r="A46" s="34" t="s">
        <v>136</v>
      </c>
      <c r="B46" s="10">
        <v>13997400</v>
      </c>
      <c r="C46" s="36">
        <v>13997400</v>
      </c>
      <c r="D46" s="10">
        <f>'[1]анализ 2020'!J2880</f>
        <v>6125200</v>
      </c>
      <c r="E46" s="10">
        <f>'[1]анализ 2020'!K2880</f>
        <v>41291900</v>
      </c>
      <c r="G46" s="2"/>
    </row>
    <row r="47" spans="1:5" ht="27" customHeight="1">
      <c r="A47" s="16" t="s">
        <v>203</v>
      </c>
      <c r="B47" s="10">
        <v>751992.86</v>
      </c>
      <c r="C47" s="10">
        <v>751992.86</v>
      </c>
      <c r="D47" s="10"/>
      <c r="E47" s="10"/>
    </row>
    <row r="48" spans="1:5" ht="24">
      <c r="A48" s="16" t="s">
        <v>204</v>
      </c>
      <c r="B48" s="10">
        <v>48007.14</v>
      </c>
      <c r="C48" s="10">
        <v>48007.14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3105549.17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84009.57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84009.57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122411.5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122411.5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119762.5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119762.5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2779365.6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2045613.08</v>
      </c>
      <c r="D59" s="10"/>
      <c r="E59" s="10"/>
    </row>
    <row r="60" spans="1:7" ht="36">
      <c r="A60" s="9" t="s">
        <v>86</v>
      </c>
      <c r="B60" s="10">
        <v>735269</v>
      </c>
      <c r="C60" s="10">
        <v>733752.52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13712737</v>
      </c>
      <c r="C62" s="6">
        <f>C63+C68+C71</f>
        <v>13549030.07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13417767</v>
      </c>
      <c r="C63" s="8">
        <f>C64+C65+C66+C67</f>
        <v>13326227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4977267</v>
      </c>
      <c r="C64" s="10">
        <v>4885727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168000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2182900</v>
      </c>
      <c r="C66" s="10">
        <v>2182900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6089600</v>
      </c>
      <c r="C67" s="10">
        <v>6089600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294970</v>
      </c>
      <c r="C71" s="8">
        <f>SUM(C72:C77)</f>
        <v>222803.07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100000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54170</v>
      </c>
      <c r="C73" s="10">
        <v>43958.07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78845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7441693</v>
      </c>
      <c r="C79" s="6">
        <f>C80+C81+C83+C82</f>
        <v>7130527.22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6502173</v>
      </c>
      <c r="C80" s="10">
        <v>6311007.22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780000</v>
      </c>
      <c r="C81" s="10">
        <v>780000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39520</v>
      </c>
      <c r="C82" s="10">
        <v>39520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2521101</v>
      </c>
      <c r="C85" s="6">
        <f>C86+C88</f>
        <v>2450618.6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51000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51000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2470101</v>
      </c>
      <c r="C88" s="8">
        <f>C90+C91+C92+C89</f>
        <v>2399618.6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40000</v>
      </c>
      <c r="D89" s="36"/>
      <c r="E89" s="36"/>
    </row>
    <row r="90" spans="1:5" ht="42" customHeight="1">
      <c r="A90" s="40" t="s">
        <v>191</v>
      </c>
      <c r="B90" s="10">
        <v>165500</v>
      </c>
      <c r="C90" s="10">
        <v>95017.6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2128704.71</v>
      </c>
      <c r="C91" s="10">
        <v>2128704.71</v>
      </c>
      <c r="D91" s="10"/>
      <c r="E91" s="10"/>
    </row>
    <row r="92" spans="1:5" ht="24">
      <c r="A92" s="16" t="s">
        <v>204</v>
      </c>
      <c r="B92" s="10">
        <v>135896.29</v>
      </c>
      <c r="C92" s="10">
        <v>135896.29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6229122</v>
      </c>
      <c r="C95" s="6">
        <f>C96+C99</f>
        <v>4107821.37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6064122</v>
      </c>
      <c r="C99" s="8">
        <f>C100+C101+C103+C104+C102</f>
        <v>4107821.37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510512</v>
      </c>
      <c r="C100" s="10">
        <v>437623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62178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5490200</v>
      </c>
      <c r="C104" s="10">
        <v>3608020.37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B107+B116+B152+B162+B168</f>
        <v>1219991584.72</v>
      </c>
      <c r="C106" s="6">
        <f>C107+C116+C152+C162+C168</f>
        <v>1205523803.5800002</v>
      </c>
      <c r="D106" s="6">
        <f>D107+D116+D152+D162+D168</f>
        <v>976595400</v>
      </c>
      <c r="E106" s="6">
        <f>E107+E116+E152+E162+E168</f>
        <v>834497497</v>
      </c>
      <c r="G106" s="38"/>
    </row>
    <row r="107" spans="1:7" ht="36">
      <c r="A107" s="7" t="s">
        <v>155</v>
      </c>
      <c r="B107" s="8">
        <f>SUM(B108:B115)</f>
        <v>258931501.2</v>
      </c>
      <c r="C107" s="8">
        <f>SUM(C108:C115)</f>
        <v>258889481.37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15227201.2</v>
      </c>
      <c r="C108" s="10">
        <v>15185181.37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243587800</v>
      </c>
      <c r="C110" s="10">
        <v>243587800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116500</v>
      </c>
      <c r="C111" s="10">
        <v>116500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SUM(B117:B151)</f>
        <v>880796696.3</v>
      </c>
      <c r="C116" s="8">
        <f>SUM(C117:C151)</f>
        <v>867076478.6299999</v>
      </c>
      <c r="D116" s="8">
        <f>SUM(D117:D151)</f>
        <v>603532193</v>
      </c>
      <c r="E116" s="8">
        <f>SUM(E117:E151)</f>
        <v>602339937</v>
      </c>
    </row>
    <row r="117" spans="1:5" ht="72">
      <c r="A117" s="9" t="s">
        <v>39</v>
      </c>
      <c r="B117" s="10">
        <v>42061772</v>
      </c>
      <c r="C117" s="10">
        <v>38845473.58</v>
      </c>
      <c r="D117" s="10">
        <f>'[1]анализ 2020'!J1275</f>
        <v>33573358</v>
      </c>
      <c r="E117" s="10">
        <f>'[1]анализ 2020'!K1275</f>
        <v>33736622</v>
      </c>
    </row>
    <row r="118" spans="1:5" ht="24" hidden="1">
      <c r="A118" s="16" t="s">
        <v>78</v>
      </c>
      <c r="B118" s="10">
        <v>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718691300</v>
      </c>
      <c r="C119" s="10">
        <v>718691300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6" t="s">
        <v>198</v>
      </c>
      <c r="B120" s="10">
        <v>52887400</v>
      </c>
      <c r="C120" s="10">
        <v>52385069.61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1076500</v>
      </c>
      <c r="C123" s="10">
        <v>1073499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51.75" customHeight="1">
      <c r="A130" s="20" t="s">
        <v>208</v>
      </c>
      <c r="B130" s="10">
        <v>4512000</v>
      </c>
      <c r="C130" s="10">
        <v>4512000</v>
      </c>
      <c r="D130" s="10"/>
      <c r="E130" s="10"/>
    </row>
    <row r="131" spans="1:5" ht="63.75">
      <c r="A131" s="20" t="s">
        <v>209</v>
      </c>
      <c r="B131" s="10">
        <v>288000</v>
      </c>
      <c r="C131" s="10">
        <v>288000</v>
      </c>
      <c r="D131" s="10"/>
      <c r="E131" s="10"/>
    </row>
    <row r="132" spans="1:5" ht="77.25" customHeight="1">
      <c r="A132" s="11" t="s">
        <v>118</v>
      </c>
      <c r="B132" s="10">
        <v>1330100</v>
      </c>
      <c r="C132" s="10">
        <v>1330100</v>
      </c>
      <c r="D132" s="10">
        <f>'[1]анализ 2020'!J1345</f>
        <v>1662200</v>
      </c>
      <c r="E132" s="10">
        <f>'[1]анализ 2020'!K1345</f>
        <v>1612000</v>
      </c>
    </row>
    <row r="133" spans="1:5" ht="96">
      <c r="A133" s="11" t="s">
        <v>114</v>
      </c>
      <c r="B133" s="10">
        <v>85000</v>
      </c>
      <c r="C133" s="10">
        <v>85000</v>
      </c>
      <c r="D133" s="10">
        <f>'[1]анализ 2020'!J1353</f>
        <v>106210</v>
      </c>
      <c r="E133" s="10">
        <f>'[1]анализ 2020'!K1353</f>
        <v>103000</v>
      </c>
    </row>
    <row r="134" spans="1:5" ht="63.75">
      <c r="A134" s="20" t="s">
        <v>211</v>
      </c>
      <c r="B134" s="10">
        <v>309000</v>
      </c>
      <c r="C134" s="10">
        <v>309000</v>
      </c>
      <c r="D134" s="10"/>
      <c r="E134" s="10"/>
    </row>
    <row r="135" spans="1:5" ht="76.5">
      <c r="A135" s="20" t="s">
        <v>212</v>
      </c>
      <c r="B135" s="10">
        <v>20700</v>
      </c>
      <c r="C135" s="10">
        <v>20700</v>
      </c>
      <c r="D135" s="10"/>
      <c r="E135" s="10"/>
    </row>
    <row r="136" spans="1:5" ht="48">
      <c r="A136" s="16" t="s">
        <v>163</v>
      </c>
      <c r="B136" s="10">
        <v>5039000</v>
      </c>
      <c r="C136" s="10">
        <v>5038969.53</v>
      </c>
      <c r="D136" s="10">
        <f>'[1]анализ 2020'!J1395</f>
        <v>2997500</v>
      </c>
      <c r="E136" s="10">
        <f>'[1]анализ 2020'!K1395</f>
        <v>2997500</v>
      </c>
    </row>
    <row r="137" spans="1:5" ht="49.5" customHeight="1">
      <c r="A137" s="16" t="s">
        <v>164</v>
      </c>
      <c r="B137" s="10">
        <v>321699</v>
      </c>
      <c r="C137" s="10">
        <v>321698.05</v>
      </c>
      <c r="D137" s="10">
        <f>'[1]анализ 2020'!J1402</f>
        <v>191400</v>
      </c>
      <c r="E137" s="10">
        <f>'[1]анализ 2020'!K1402</f>
        <v>191400</v>
      </c>
    </row>
    <row r="138" spans="1:5" ht="38.25">
      <c r="A138" s="35" t="s">
        <v>165</v>
      </c>
      <c r="B138" s="10">
        <v>3498400</v>
      </c>
      <c r="C138" s="10">
        <v>2401996.28</v>
      </c>
      <c r="D138" s="10">
        <f>'[1]анализ 2020'!J1409</f>
        <v>0</v>
      </c>
      <c r="E138" s="10">
        <f>'[1]анализ 2020'!K1409</f>
        <v>0</v>
      </c>
    </row>
    <row r="139" spans="1:5" ht="51">
      <c r="A139" s="35" t="s">
        <v>166</v>
      </c>
      <c r="B139" s="10">
        <v>239955</v>
      </c>
      <c r="C139" s="10">
        <v>153454.77</v>
      </c>
      <c r="D139" s="10">
        <f>'[1]анализ 2020'!J1416</f>
        <v>0</v>
      </c>
      <c r="E139" s="10">
        <f>'[1]анализ 2020'!K1416</f>
        <v>0</v>
      </c>
    </row>
    <row r="140" spans="1:5" ht="51">
      <c r="A140" s="35" t="s">
        <v>199</v>
      </c>
      <c r="B140" s="10">
        <v>29884000</v>
      </c>
      <c r="C140" s="10">
        <v>21174878.04</v>
      </c>
      <c r="D140" s="10"/>
      <c r="E140" s="10"/>
    </row>
    <row r="141" spans="1:5" ht="63.75">
      <c r="A141" s="35" t="s">
        <v>200</v>
      </c>
      <c r="B141" s="10">
        <v>302100</v>
      </c>
      <c r="C141" s="10">
        <v>213917</v>
      </c>
      <c r="D141" s="10"/>
      <c r="E141" s="10"/>
    </row>
    <row r="142" spans="1:5" ht="76.5" hidden="1">
      <c r="A142" s="35" t="s">
        <v>167</v>
      </c>
      <c r="B142" s="10"/>
      <c r="C142" s="10"/>
      <c r="D142" s="10">
        <f>'[1]анализ 2020'!J1423</f>
        <v>0</v>
      </c>
      <c r="E142" s="10">
        <f>'[1]анализ 2020'!K1423</f>
        <v>0</v>
      </c>
    </row>
    <row r="143" spans="1:5" ht="89.25" hidden="1">
      <c r="A143" s="35" t="s">
        <v>168</v>
      </c>
      <c r="B143" s="10"/>
      <c r="C143" s="10"/>
      <c r="D143" s="10">
        <f>'[1]анализ 2020'!J1430</f>
        <v>0</v>
      </c>
      <c r="E143" s="10">
        <f>'[1]анализ 2020'!K1430</f>
        <v>0</v>
      </c>
    </row>
    <row r="144" spans="1:5" ht="38.25">
      <c r="A144" s="40" t="s">
        <v>169</v>
      </c>
      <c r="B144" s="10">
        <v>628200</v>
      </c>
      <c r="C144" s="10">
        <v>610707.24</v>
      </c>
      <c r="D144" s="10">
        <f>'[1]анализ 2020'!J1437</f>
        <v>0</v>
      </c>
      <c r="E144" s="10">
        <f>'[1]анализ 2020'!K1437</f>
        <v>0</v>
      </c>
    </row>
    <row r="145" spans="1:5" ht="102" hidden="1">
      <c r="A145" s="40" t="s">
        <v>192</v>
      </c>
      <c r="B145" s="10"/>
      <c r="C145" s="10"/>
      <c r="D145" s="10"/>
      <c r="E145" s="10"/>
    </row>
    <row r="146" spans="1:5" ht="24">
      <c r="A146" s="43" t="s">
        <v>170</v>
      </c>
      <c r="B146" s="10">
        <v>17700</v>
      </c>
      <c r="C146" s="10">
        <v>16855.53</v>
      </c>
      <c r="D146" s="10">
        <f>'[1]анализ 2020'!J1374</f>
        <v>226080</v>
      </c>
      <c r="E146" s="10">
        <f>'[1]анализ 2020'!K1374</f>
        <v>226080</v>
      </c>
    </row>
    <row r="147" spans="1:5" ht="38.25">
      <c r="A147" s="27" t="s">
        <v>93</v>
      </c>
      <c r="B147" s="10">
        <v>18405300</v>
      </c>
      <c r="C147" s="10">
        <v>18405299.99</v>
      </c>
      <c r="D147" s="10"/>
      <c r="E147" s="10"/>
    </row>
    <row r="148" spans="1:5" ht="38.25">
      <c r="A148" s="27" t="s">
        <v>94</v>
      </c>
      <c r="B148" s="10">
        <v>1174810.3</v>
      </c>
      <c r="C148" s="10">
        <v>1174800.01</v>
      </c>
      <c r="D148" s="10">
        <f>'[1]анализ 2020'!J2944+'[1]анализ 2020'!J2958</f>
        <v>4166610</v>
      </c>
      <c r="E148" s="10">
        <f>'[1]анализ 2020'!K2944+'[1]анализ 2020'!K2958</f>
        <v>0</v>
      </c>
    </row>
    <row r="149" spans="1:5" ht="24" customHeight="1">
      <c r="A149" s="16" t="s">
        <v>203</v>
      </c>
      <c r="B149" s="10">
        <v>22334.21</v>
      </c>
      <c r="C149" s="10">
        <v>22334.21</v>
      </c>
      <c r="D149" s="10"/>
      <c r="E149" s="10"/>
    </row>
    <row r="150" spans="1:5" ht="24">
      <c r="A150" s="16" t="s">
        <v>204</v>
      </c>
      <c r="B150" s="10">
        <v>1425.79</v>
      </c>
      <c r="C150" s="10">
        <v>1425.79</v>
      </c>
      <c r="D150" s="10"/>
      <c r="E150" s="10"/>
    </row>
    <row r="151" spans="1:5" ht="24" hidden="1">
      <c r="A151" s="9" t="s">
        <v>171</v>
      </c>
      <c r="B151" s="10">
        <f>'[1]анализ 2020'!ER3330</f>
        <v>0</v>
      </c>
      <c r="C151" s="10">
        <f>'[1]анализ 2020'!ES3330</f>
        <v>0</v>
      </c>
      <c r="D151" s="10"/>
      <c r="E151" s="10"/>
    </row>
    <row r="152" spans="1:5" ht="48">
      <c r="A152" s="22" t="s">
        <v>172</v>
      </c>
      <c r="B152" s="8">
        <f>SUM(B153:B161)</f>
        <v>53191557.5</v>
      </c>
      <c r="C152" s="8">
        <f>SUM(C153:C161)</f>
        <v>52682398.21</v>
      </c>
      <c r="D152" s="8">
        <f>SUM(D153:D161)</f>
        <v>22570417</v>
      </c>
      <c r="E152" s="8">
        <f>SUM(E153:E161)</f>
        <v>17702545</v>
      </c>
    </row>
    <row r="153" spans="1:5" ht="36">
      <c r="A153" s="9" t="s">
        <v>45</v>
      </c>
      <c r="B153" s="10">
        <v>12251424</v>
      </c>
      <c r="C153" s="10">
        <v>12048006.7</v>
      </c>
      <c r="D153" s="10">
        <f>'[1]анализ 2020'!J1468</f>
        <v>22253889</v>
      </c>
      <c r="E153" s="10">
        <f>'[1]анализ 2020'!K1468</f>
        <v>17702545</v>
      </c>
    </row>
    <row r="154" spans="1:5" ht="38.25">
      <c r="A154" s="40" t="s">
        <v>201</v>
      </c>
      <c r="B154" s="10">
        <v>16976202.5</v>
      </c>
      <c r="C154" s="10">
        <v>16827341.85</v>
      </c>
      <c r="D154" s="10"/>
      <c r="E154" s="10"/>
    </row>
    <row r="155" spans="1:5" ht="36" hidden="1">
      <c r="A155" s="9" t="s">
        <v>112</v>
      </c>
      <c r="B155" s="10">
        <f>'[1]анализ 2020'!ER1475</f>
        <v>0</v>
      </c>
      <c r="C155" s="10">
        <f>'[1]анализ 2020'!ES1475</f>
        <v>0</v>
      </c>
      <c r="D155" s="10"/>
      <c r="E155" s="10"/>
    </row>
    <row r="156" spans="1:5" ht="36" hidden="1">
      <c r="A156" s="9" t="s">
        <v>113</v>
      </c>
      <c r="B156" s="10">
        <f>'[1]анализ 2020'!ER1482</f>
        <v>0</v>
      </c>
      <c r="C156" s="10">
        <f>'[1]анализ 2020'!ES1482</f>
        <v>0</v>
      </c>
      <c r="D156" s="10"/>
      <c r="E156" s="10"/>
    </row>
    <row r="157" spans="1:5" ht="24" hidden="1">
      <c r="A157" s="16" t="s">
        <v>78</v>
      </c>
      <c r="B157" s="10">
        <f>'[1]анализ 2020'!ER1489</f>
        <v>0</v>
      </c>
      <c r="C157" s="10">
        <f>'[1]анализ 2020'!ES1489</f>
        <v>0</v>
      </c>
      <c r="D157" s="10"/>
      <c r="E157" s="10"/>
    </row>
    <row r="158" spans="1:5" ht="38.25" hidden="1">
      <c r="A158" s="35" t="s">
        <v>197</v>
      </c>
      <c r="B158" s="10"/>
      <c r="C158" s="10"/>
      <c r="D158" s="10"/>
      <c r="E158" s="10"/>
    </row>
    <row r="159" spans="1:5" ht="36">
      <c r="A159" s="16" t="s">
        <v>173</v>
      </c>
      <c r="B159" s="10">
        <v>102000</v>
      </c>
      <c r="C159" s="10">
        <v>101170</v>
      </c>
      <c r="D159" s="10">
        <f>'[1]анализ 2020'!J1496</f>
        <v>316528</v>
      </c>
      <c r="E159" s="10">
        <f>'[1]анализ 2020'!K1496</f>
        <v>0</v>
      </c>
    </row>
    <row r="160" spans="1:5" ht="54.75" customHeight="1">
      <c r="A160" s="44" t="s">
        <v>46</v>
      </c>
      <c r="B160" s="10">
        <v>14762631</v>
      </c>
      <c r="C160" s="10">
        <v>14606579.66</v>
      </c>
      <c r="D160" s="10">
        <f>'[1]анализ 2020'!J3484</f>
        <v>0</v>
      </c>
      <c r="E160" s="10">
        <f>'[1]анализ 2020'!K3484</f>
        <v>0</v>
      </c>
    </row>
    <row r="161" spans="1:5" ht="36">
      <c r="A161" s="9" t="s">
        <v>112</v>
      </c>
      <c r="B161" s="10">
        <v>9099300</v>
      </c>
      <c r="C161" s="10">
        <v>9099300</v>
      </c>
      <c r="D161" s="10"/>
      <c r="E161" s="10"/>
    </row>
    <row r="162" spans="1:5" ht="36">
      <c r="A162" s="21" t="s">
        <v>174</v>
      </c>
      <c r="B162" s="8">
        <f>B163+B164+B165+B166+B167</f>
        <v>3687740.72</v>
      </c>
      <c r="C162" s="8">
        <f>C163+C164+C165+C166+C167</f>
        <v>3686940.72</v>
      </c>
      <c r="D162" s="8">
        <f>D163+D164+D165+D166+D167</f>
        <v>4366628</v>
      </c>
      <c r="E162" s="8">
        <f>E163+E164+E165+E166+E167</f>
        <v>4221800</v>
      </c>
    </row>
    <row r="163" spans="1:5" ht="60">
      <c r="A163" s="24" t="s">
        <v>47</v>
      </c>
      <c r="B163" s="10">
        <v>3227300</v>
      </c>
      <c r="C163" s="10">
        <v>3227300</v>
      </c>
      <c r="D163" s="10">
        <f>'[1]анализ 2020'!J1532</f>
        <v>3891800</v>
      </c>
      <c r="E163" s="10">
        <f>'[1]анализ 2020'!K1532</f>
        <v>3891800</v>
      </c>
    </row>
    <row r="164" spans="1:5" ht="48" hidden="1">
      <c r="A164" s="24" t="s">
        <v>48</v>
      </c>
      <c r="B164" s="10">
        <v>0</v>
      </c>
      <c r="C164" s="10">
        <v>0</v>
      </c>
      <c r="D164" s="10"/>
      <c r="E164" s="10"/>
    </row>
    <row r="165" spans="1:5" ht="38.25" customHeight="1">
      <c r="A165" s="24" t="s">
        <v>49</v>
      </c>
      <c r="B165" s="10">
        <v>206100</v>
      </c>
      <c r="C165" s="10">
        <v>206100</v>
      </c>
      <c r="D165" s="10">
        <f>'[1]анализ 2020'!J1544</f>
        <v>250000</v>
      </c>
      <c r="E165" s="10">
        <f>'[1]анализ 2020'!K1544</f>
        <v>250000</v>
      </c>
    </row>
    <row r="166" spans="1:5" ht="48" hidden="1">
      <c r="A166" s="24" t="s">
        <v>50</v>
      </c>
      <c r="B166" s="10">
        <v>0</v>
      </c>
      <c r="C166" s="10">
        <v>0</v>
      </c>
      <c r="D166" s="10">
        <f>'[1]анализ 2020'!J1551</f>
        <v>0</v>
      </c>
      <c r="E166" s="10">
        <f>'[1]анализ 2020'!K1551</f>
        <v>0</v>
      </c>
    </row>
    <row r="167" spans="1:5" ht="36">
      <c r="A167" s="13" t="s">
        <v>51</v>
      </c>
      <c r="B167" s="10">
        <v>254340.72</v>
      </c>
      <c r="C167" s="10">
        <v>253540.72</v>
      </c>
      <c r="D167" s="10">
        <f>'[1]анализ 2020'!J1558</f>
        <v>224828</v>
      </c>
      <c r="E167" s="10">
        <f>'[1]анализ 2020'!K1558</f>
        <v>80000</v>
      </c>
    </row>
    <row r="168" spans="1:5" ht="36">
      <c r="A168" s="21" t="s">
        <v>175</v>
      </c>
      <c r="B168" s="8">
        <f>B169+B170+B171</f>
        <v>23384089</v>
      </c>
      <c r="C168" s="8">
        <f>C169+C170+C171</f>
        <v>23188504.65</v>
      </c>
      <c r="D168" s="8">
        <f>D169+D170+D171</f>
        <v>15155740</v>
      </c>
      <c r="E168" s="8">
        <f>E169+E170+E171</f>
        <v>11548597</v>
      </c>
    </row>
    <row r="169" spans="1:5" ht="36">
      <c r="A169" s="9" t="s">
        <v>52</v>
      </c>
      <c r="B169" s="10">
        <v>23208089</v>
      </c>
      <c r="C169" s="10">
        <v>23012504.65</v>
      </c>
      <c r="D169" s="10">
        <f>'[1]анализ 2020'!J1582</f>
        <v>14985640</v>
      </c>
      <c r="E169" s="10">
        <f>'[1]анализ 2020'!K1582</f>
        <v>11398597</v>
      </c>
    </row>
    <row r="170" spans="1:5" ht="24">
      <c r="A170" s="9" t="s">
        <v>53</v>
      </c>
      <c r="B170" s="10">
        <v>0</v>
      </c>
      <c r="C170" s="10">
        <v>0</v>
      </c>
      <c r="D170" s="10">
        <f>'[1]анализ 2020'!J1638</f>
        <v>10000</v>
      </c>
      <c r="E170" s="10">
        <f>'[1]анализ 2020'!K1638</f>
        <v>10000</v>
      </c>
    </row>
    <row r="171" spans="1:5" ht="24">
      <c r="A171" s="25" t="s">
        <v>176</v>
      </c>
      <c r="B171" s="10">
        <v>176000</v>
      </c>
      <c r="C171" s="10">
        <v>176000</v>
      </c>
      <c r="D171" s="10">
        <f>'[1]анализ 2020'!J1657</f>
        <v>160100</v>
      </c>
      <c r="E171" s="10">
        <f>'[1]анализ 2020'!K1657</f>
        <v>140000</v>
      </c>
    </row>
    <row r="172" spans="1:5" ht="12.75">
      <c r="A172" s="1"/>
      <c r="B172" s="1"/>
      <c r="C172" s="1"/>
      <c r="D172" s="1"/>
      <c r="E172" s="1"/>
    </row>
    <row r="173" spans="1:5" ht="36">
      <c r="A173" s="26" t="s">
        <v>177</v>
      </c>
      <c r="B173" s="6">
        <f>B174+B179+B185+B190+B197</f>
        <v>37020298.86</v>
      </c>
      <c r="C173" s="6">
        <f>C174+C179+C185+C190+C197</f>
        <v>35207614.45</v>
      </c>
      <c r="D173" s="6">
        <f>D174+D179+D185+D190+D197</f>
        <v>28752236</v>
      </c>
      <c r="E173" s="6">
        <f>E174+E179+E185+E190+E197</f>
        <v>24803561</v>
      </c>
    </row>
    <row r="174" spans="1:5" ht="36">
      <c r="A174" s="7" t="s">
        <v>178</v>
      </c>
      <c r="B174" s="8">
        <f>B175+B176+B178+B177</f>
        <v>8725319</v>
      </c>
      <c r="C174" s="8">
        <f>C175+C176+C178+C177</f>
        <v>8513452.88</v>
      </c>
      <c r="D174" s="8">
        <f>D175+D176+D178</f>
        <v>11565484</v>
      </c>
      <c r="E174" s="8">
        <f>E175+E176+E178</f>
        <v>11565484</v>
      </c>
    </row>
    <row r="175" spans="1:5" ht="36" hidden="1">
      <c r="A175" s="9" t="s">
        <v>54</v>
      </c>
      <c r="B175" s="10">
        <f>'[1]анализ 2020'!ER2165</f>
        <v>0</v>
      </c>
      <c r="C175" s="10">
        <f>'[1]анализ 2020'!ES2165</f>
        <v>0</v>
      </c>
      <c r="D175" s="10"/>
      <c r="E175" s="10"/>
    </row>
    <row r="176" spans="1:5" ht="63.75" hidden="1">
      <c r="A176" s="27" t="s">
        <v>115</v>
      </c>
      <c r="B176" s="10"/>
      <c r="C176" s="10"/>
      <c r="D176" s="10">
        <f>'[1]анализ 2020'!J2177</f>
        <v>0</v>
      </c>
      <c r="E176" s="10">
        <f>'[1]анализ 2020'!K2177</f>
        <v>0</v>
      </c>
    </row>
    <row r="177" spans="1:5" ht="62.25" customHeight="1" hidden="1">
      <c r="A177" s="14" t="s">
        <v>116</v>
      </c>
      <c r="B177" s="10"/>
      <c r="C177" s="10"/>
      <c r="D177" s="10"/>
      <c r="E177" s="10"/>
    </row>
    <row r="178" spans="1:5" ht="48">
      <c r="A178" s="9" t="s">
        <v>55</v>
      </c>
      <c r="B178" s="10">
        <v>8725319</v>
      </c>
      <c r="C178" s="10">
        <v>8513452.88</v>
      </c>
      <c r="D178" s="10">
        <f>'[1]анализ 2020'!J2227+'[1]анализ 2020'!J1683+'[1]анализ 2020'!J1689+'[1]анализ 2020'!J1695</f>
        <v>11565484</v>
      </c>
      <c r="E178" s="10">
        <f>'[1]анализ 2020'!K2227+'[1]анализ 2020'!K1683+'[1]анализ 2020'!K1689+'[1]анализ 2020'!K1695</f>
        <v>11565484</v>
      </c>
    </row>
    <row r="179" spans="1:5" ht="36">
      <c r="A179" s="7" t="s">
        <v>179</v>
      </c>
      <c r="B179" s="8">
        <f>B180+B181+B182+B183+B184</f>
        <v>11721506.280000001</v>
      </c>
      <c r="C179" s="8">
        <f>C180+C181+C182+C183+C184</f>
        <v>10551883.99</v>
      </c>
      <c r="D179" s="8">
        <f>D180+D181+D182+D183+D184</f>
        <v>1565300</v>
      </c>
      <c r="E179" s="8">
        <f>E180+E181+E182+E183+E184</f>
        <v>1565300</v>
      </c>
    </row>
    <row r="180" spans="1:5" ht="24">
      <c r="A180" s="9" t="s">
        <v>56</v>
      </c>
      <c r="B180" s="10">
        <v>992088</v>
      </c>
      <c r="C180" s="10">
        <v>973277.81</v>
      </c>
      <c r="D180" s="10">
        <f>'[1]анализ 2020'!J2294+'[1]анализ 2020'!J2308</f>
        <v>1565300</v>
      </c>
      <c r="E180" s="10">
        <f>'[1]анализ 2020'!K2294+'[1]анализ 2020'!K2308</f>
        <v>1565300</v>
      </c>
    </row>
    <row r="181" spans="1:5" ht="24">
      <c r="A181" s="9" t="s">
        <v>57</v>
      </c>
      <c r="B181" s="10">
        <v>905420</v>
      </c>
      <c r="C181" s="10">
        <v>895409.9</v>
      </c>
      <c r="D181" s="10">
        <f>'[1]анализ 2020'!J2322+'[1]анализ 2020'!J2343+'[1]анализ 2020'!J2391</f>
        <v>0</v>
      </c>
      <c r="E181" s="10">
        <f>'[1]анализ 2020'!K2322+'[1]анализ 2020'!K2343+'[1]анализ 2020'!K2391</f>
        <v>0</v>
      </c>
    </row>
    <row r="182" spans="1:5" ht="36">
      <c r="A182" s="14" t="s">
        <v>58</v>
      </c>
      <c r="B182" s="10">
        <v>6827659.28</v>
      </c>
      <c r="C182" s="10">
        <v>5686857.28</v>
      </c>
      <c r="D182" s="10">
        <f>'[1]анализ 2020'!J2433+'[1]анализ 2020'!J2413</f>
        <v>0</v>
      </c>
      <c r="E182" s="10">
        <f>'[1]анализ 2020'!K2433+'[1]анализ 2020'!K2413</f>
        <v>0</v>
      </c>
    </row>
    <row r="183" spans="1:5" ht="23.25" customHeight="1">
      <c r="A183" s="16" t="s">
        <v>205</v>
      </c>
      <c r="B183" s="10">
        <v>2816531.9</v>
      </c>
      <c r="C183" s="10">
        <v>2816531.9</v>
      </c>
      <c r="D183" s="10"/>
      <c r="E183" s="10"/>
    </row>
    <row r="184" spans="1:5" ht="24">
      <c r="A184" s="16" t="s">
        <v>204</v>
      </c>
      <c r="B184" s="10">
        <v>179807.1</v>
      </c>
      <c r="C184" s="10">
        <v>179807.1</v>
      </c>
      <c r="D184" s="10"/>
      <c r="E184" s="10"/>
    </row>
    <row r="185" spans="1:5" ht="36">
      <c r="A185" s="28" t="s">
        <v>180</v>
      </c>
      <c r="B185" s="8">
        <f>B186+B187+B188</f>
        <v>2157425.58</v>
      </c>
      <c r="C185" s="8">
        <f>C186+C187+C188</f>
        <v>2043206.86</v>
      </c>
      <c r="D185" s="8">
        <f>D186</f>
        <v>1526654</v>
      </c>
      <c r="E185" s="8">
        <f>E186</f>
        <v>954654</v>
      </c>
    </row>
    <row r="186" spans="1:5" ht="24">
      <c r="A186" s="23" t="s">
        <v>59</v>
      </c>
      <c r="B186" s="10">
        <v>2157425.58</v>
      </c>
      <c r="C186" s="10">
        <v>2043206.86</v>
      </c>
      <c r="D186" s="10">
        <f>'[1]анализ 2020'!J929+'[1]анализ 2020'!J1775+'[1]анализ 2020'!J2491+'[1]анализ 2020'!J3523</f>
        <v>1526654</v>
      </c>
      <c r="E186" s="10">
        <f>'[1]анализ 2020'!K929+'[1]анализ 2020'!K1775+'[1]анализ 2020'!K2491+'[1]анализ 2020'!K3523</f>
        <v>954654</v>
      </c>
    </row>
    <row r="187" spans="1:5" ht="25.5" customHeight="1" hidden="1">
      <c r="A187" s="16" t="s">
        <v>205</v>
      </c>
      <c r="B187" s="10">
        <v>0</v>
      </c>
      <c r="C187" s="10">
        <v>0</v>
      </c>
      <c r="D187" s="10"/>
      <c r="E187" s="10"/>
    </row>
    <row r="188" spans="1:5" ht="24" hidden="1">
      <c r="A188" s="16" t="s">
        <v>204</v>
      </c>
      <c r="B188" s="10">
        <v>0</v>
      </c>
      <c r="C188" s="10">
        <v>0</v>
      </c>
      <c r="D188" s="10"/>
      <c r="E188" s="10"/>
    </row>
    <row r="189" spans="1:5" ht="12.75" hidden="1">
      <c r="A189" s="23"/>
      <c r="B189" s="10"/>
      <c r="C189" s="10"/>
      <c r="D189" s="10"/>
      <c r="E189" s="10"/>
    </row>
    <row r="190" spans="1:5" ht="36" customHeight="1">
      <c r="A190" s="7" t="s">
        <v>181</v>
      </c>
      <c r="B190" s="8">
        <f>B193+B195+B196+B194+B191+B192</f>
        <v>2277000</v>
      </c>
      <c r="C190" s="8">
        <f>C193+C195+C196+C194+C191+C192</f>
        <v>2242104</v>
      </c>
      <c r="D190" s="8">
        <f>D193+D195+D196+D194+D191+D192</f>
        <v>4000000</v>
      </c>
      <c r="E190" s="8">
        <f>E193+E195+E196+E194+E191+E192</f>
        <v>3299260</v>
      </c>
    </row>
    <row r="191" spans="1:5" ht="53.25" customHeight="1" hidden="1">
      <c r="A191" s="14" t="s">
        <v>100</v>
      </c>
      <c r="B191" s="36">
        <f>'[1]анализ 2020'!ER3178</f>
        <v>0</v>
      </c>
      <c r="C191" s="36">
        <f>'[1]анализ 2020'!ES3178</f>
        <v>0</v>
      </c>
      <c r="D191" s="36"/>
      <c r="E191" s="36"/>
    </row>
    <row r="192" spans="1:5" ht="52.5" customHeight="1" hidden="1">
      <c r="A192" s="14" t="s">
        <v>101</v>
      </c>
      <c r="B192" s="36">
        <f>'[1]анализ 2020'!ER3189</f>
        <v>0</v>
      </c>
      <c r="C192" s="36">
        <f>'[1]анализ 2020'!ES3189</f>
        <v>0</v>
      </c>
      <c r="D192" s="36"/>
      <c r="E192" s="36"/>
    </row>
    <row r="193" spans="1:5" ht="36">
      <c r="A193" s="9" t="s">
        <v>60</v>
      </c>
      <c r="B193" s="10">
        <v>228000</v>
      </c>
      <c r="C193" s="10">
        <v>193104</v>
      </c>
      <c r="D193" s="10">
        <f>'[1]анализ 2020'!J2521</f>
        <v>0</v>
      </c>
      <c r="E193" s="10">
        <f>'[1]анализ 2020'!K2521</f>
        <v>0</v>
      </c>
    </row>
    <row r="194" spans="1:5" ht="36" hidden="1">
      <c r="A194" s="9" t="s">
        <v>82</v>
      </c>
      <c r="B194" s="10">
        <v>0</v>
      </c>
      <c r="C194" s="10">
        <v>0</v>
      </c>
      <c r="D194" s="10">
        <f>'[1]анализ 2020'!J944+'[1]анализ 2020'!J1836+'[1]анализ 2020'!J2535+'[1]анализ 2020'!J3565</f>
        <v>4000000</v>
      </c>
      <c r="E194" s="10">
        <f>'[1]анализ 2020'!K944+'[1]анализ 2020'!K1836+'[1]анализ 2020'!K2535+'[1]анализ 2020'!K3565</f>
        <v>3299260</v>
      </c>
    </row>
    <row r="195" spans="1:5" ht="25.5" customHeight="1">
      <c r="A195" s="16" t="s">
        <v>205</v>
      </c>
      <c r="B195" s="10">
        <v>1926041.7</v>
      </c>
      <c r="C195" s="10">
        <v>1926041.7</v>
      </c>
      <c r="D195" s="10"/>
      <c r="E195" s="10"/>
    </row>
    <row r="196" spans="1:5" ht="24">
      <c r="A196" s="16" t="s">
        <v>204</v>
      </c>
      <c r="B196" s="10">
        <v>122958.3</v>
      </c>
      <c r="C196" s="10">
        <v>122958.3</v>
      </c>
      <c r="D196" s="10"/>
      <c r="E196" s="10"/>
    </row>
    <row r="197" spans="1:7" ht="48">
      <c r="A197" s="7" t="s">
        <v>182</v>
      </c>
      <c r="B197" s="8">
        <f>B198+B199+B200</f>
        <v>12139048</v>
      </c>
      <c r="C197" s="8">
        <f>C198+C199+C200</f>
        <v>11856966.72</v>
      </c>
      <c r="D197" s="8">
        <f>D198+D199+D200</f>
        <v>10094798</v>
      </c>
      <c r="E197" s="8">
        <f>E198+E199+E200</f>
        <v>7418863</v>
      </c>
      <c r="G197" s="2"/>
    </row>
    <row r="198" spans="1:5" ht="48">
      <c r="A198" s="9" t="s">
        <v>61</v>
      </c>
      <c r="B198" s="10">
        <v>7965609</v>
      </c>
      <c r="C198" s="10">
        <v>7805669.08</v>
      </c>
      <c r="D198" s="10">
        <f>'[1]анализ 2020'!J2591</f>
        <v>6428114</v>
      </c>
      <c r="E198" s="10">
        <f>'[1]анализ 2020'!K2591</f>
        <v>4766674</v>
      </c>
    </row>
    <row r="199" spans="1:7" ht="60">
      <c r="A199" s="9" t="s">
        <v>62</v>
      </c>
      <c r="B199" s="10">
        <f>3500+9500</f>
        <v>13000</v>
      </c>
      <c r="C199" s="10">
        <v>13000</v>
      </c>
      <c r="D199" s="10"/>
      <c r="E199" s="10"/>
      <c r="G199" s="2"/>
    </row>
    <row r="200" spans="1:5" ht="36">
      <c r="A200" s="9" t="s">
        <v>63</v>
      </c>
      <c r="B200" s="10">
        <v>4160439</v>
      </c>
      <c r="C200" s="10">
        <v>4038297.64</v>
      </c>
      <c r="D200" s="10">
        <f>'[1]анализ 2020'!J2647</f>
        <v>3666684</v>
      </c>
      <c r="E200" s="10">
        <f>'[1]анализ 2020'!K2647</f>
        <v>2652189</v>
      </c>
    </row>
    <row r="201" spans="1:5" ht="12.75">
      <c r="A201" s="9"/>
      <c r="B201" s="1"/>
      <c r="C201" s="1"/>
      <c r="D201" s="1"/>
      <c r="E201" s="1"/>
    </row>
    <row r="202" spans="1:5" ht="36">
      <c r="A202" s="5" t="s">
        <v>183</v>
      </c>
      <c r="B202" s="6">
        <f>B203+B204+B205+B206</f>
        <v>804444.95</v>
      </c>
      <c r="C202" s="6">
        <f>C203+C204+C205+C206</f>
        <v>772136.72</v>
      </c>
      <c r="D202" s="6">
        <f>D203+D204+D205+D206</f>
        <v>333000</v>
      </c>
      <c r="E202" s="6">
        <f>E203+E204+E205+E206</f>
        <v>343000</v>
      </c>
    </row>
    <row r="203" spans="1:5" ht="36">
      <c r="A203" s="9" t="s">
        <v>64</v>
      </c>
      <c r="B203" s="10">
        <v>0</v>
      </c>
      <c r="C203" s="10">
        <v>0</v>
      </c>
      <c r="D203" s="10">
        <f>'[1]анализ 2020'!J1877</f>
        <v>30600</v>
      </c>
      <c r="E203" s="10">
        <f>'[1]анализ 2020'!K1877</f>
        <v>26000</v>
      </c>
    </row>
    <row r="204" spans="1:5" ht="24">
      <c r="A204" s="9" t="s">
        <v>65</v>
      </c>
      <c r="B204" s="10">
        <v>804444.95</v>
      </c>
      <c r="C204" s="10">
        <v>772136.72</v>
      </c>
      <c r="D204" s="10">
        <f>'[1]анализ 2020'!J2667</f>
        <v>302400</v>
      </c>
      <c r="E204" s="10">
        <f>'[1]анализ 2020'!K2667</f>
        <v>317000</v>
      </c>
    </row>
    <row r="205" spans="1:5" ht="36" hidden="1">
      <c r="A205" s="9" t="s">
        <v>96</v>
      </c>
      <c r="B205" s="10">
        <f>'[1]анализ 2020'!ER2657</f>
        <v>0</v>
      </c>
      <c r="C205" s="10">
        <f>'[1]анализ 2020'!ES2657</f>
        <v>0</v>
      </c>
      <c r="D205" s="10"/>
      <c r="E205" s="10"/>
    </row>
    <row r="206" spans="1:5" ht="48" hidden="1">
      <c r="A206" s="9" t="s">
        <v>97</v>
      </c>
      <c r="B206" s="10">
        <f>'[1]анализ 2020'!ER2663</f>
        <v>0</v>
      </c>
      <c r="C206" s="10">
        <f>'[1]анализ 2020'!ES2663</f>
        <v>0</v>
      </c>
      <c r="D206" s="10">
        <f>'[1]анализ 2020'!J2662</f>
        <v>0</v>
      </c>
      <c r="E206" s="10">
        <f>'[1]анализ 2020'!K2662</f>
        <v>0</v>
      </c>
    </row>
    <row r="207" spans="1:5" ht="12.75">
      <c r="A207" s="1"/>
      <c r="B207" s="1"/>
      <c r="C207" s="1"/>
      <c r="D207" s="1"/>
      <c r="E207" s="1"/>
    </row>
    <row r="208" spans="1:5" ht="36">
      <c r="A208" s="5" t="s">
        <v>184</v>
      </c>
      <c r="B208" s="6">
        <f>SUM(B209:B220)</f>
        <v>5850376.159999999</v>
      </c>
      <c r="C208" s="6">
        <f>SUM(C209:C220)</f>
        <v>5722845.9799999995</v>
      </c>
      <c r="D208" s="6">
        <f>D209+D210+D211+D212+D213</f>
        <v>86822</v>
      </c>
      <c r="E208" s="6">
        <f>E209+E210+E211+E212+E213</f>
        <v>86822</v>
      </c>
    </row>
    <row r="209" spans="1:5" ht="38.25" hidden="1">
      <c r="A209" s="17" t="s">
        <v>66</v>
      </c>
      <c r="B209" s="10">
        <f>'[1]анализ 2020'!ER2107</f>
        <v>0</v>
      </c>
      <c r="C209" s="10">
        <f>'[1]анализ 2020'!ES2107</f>
        <v>0</v>
      </c>
      <c r="D209" s="10"/>
      <c r="E209" s="10"/>
    </row>
    <row r="210" spans="1:5" ht="12.75" hidden="1">
      <c r="A210" s="11" t="s">
        <v>67</v>
      </c>
      <c r="B210" s="10">
        <f>'[1]анализ 2020'!H2686</f>
        <v>0</v>
      </c>
      <c r="C210" s="10">
        <f>'[1]анализ 2020'!I2686</f>
        <v>0</v>
      </c>
      <c r="D210" s="10"/>
      <c r="E210" s="10"/>
    </row>
    <row r="211" spans="1:5" ht="38.25">
      <c r="A211" s="45" t="s">
        <v>194</v>
      </c>
      <c r="B211" s="10">
        <v>4912858.09</v>
      </c>
      <c r="C211" s="10">
        <v>4809035.26</v>
      </c>
      <c r="D211" s="10">
        <f>'[1]анализ 2020'!J2707</f>
        <v>0</v>
      </c>
      <c r="E211" s="10">
        <f>'[1]анализ 2020'!K2707</f>
        <v>0</v>
      </c>
    </row>
    <row r="212" spans="1:5" ht="25.5">
      <c r="A212" s="17" t="s">
        <v>89</v>
      </c>
      <c r="B212" s="10">
        <v>42344.47</v>
      </c>
      <c r="C212" s="10">
        <v>33636.3</v>
      </c>
      <c r="D212" s="10">
        <f>'[1]анализ 2020'!J2069</f>
        <v>86822</v>
      </c>
      <c r="E212" s="10">
        <f>'[1]анализ 2020'!K2069</f>
        <v>86822</v>
      </c>
    </row>
    <row r="213" spans="1:5" ht="25.5">
      <c r="A213" s="17" t="s">
        <v>90</v>
      </c>
      <c r="B213" s="10">
        <f>'[1]анализ 2020'!ER2088</f>
        <v>0</v>
      </c>
      <c r="C213" s="10">
        <f>'[1]анализ 2020'!ES2088</f>
        <v>0</v>
      </c>
      <c r="D213" s="10"/>
      <c r="E213" s="10"/>
    </row>
    <row r="214" spans="1:5" ht="36">
      <c r="A214" s="14" t="s">
        <v>117</v>
      </c>
      <c r="B214" s="10">
        <v>0</v>
      </c>
      <c r="C214" s="10">
        <f>'[1]анализ 2020'!ES2126</f>
        <v>0</v>
      </c>
      <c r="D214" s="10"/>
      <c r="E214" s="10"/>
    </row>
    <row r="215" spans="1:5" ht="25.5">
      <c r="A215" s="37" t="s">
        <v>119</v>
      </c>
      <c r="B215" s="10">
        <f>'[1]анализ 2020'!I2723</f>
        <v>0</v>
      </c>
      <c r="C215" s="10">
        <f>'[1]анализ 2020'!J2723</f>
        <v>0</v>
      </c>
      <c r="D215" s="10"/>
      <c r="E215" s="10"/>
    </row>
    <row r="216" spans="1:5" ht="38.25">
      <c r="A216" s="37" t="s">
        <v>120</v>
      </c>
      <c r="B216" s="10">
        <v>0</v>
      </c>
      <c r="C216" s="10">
        <v>0</v>
      </c>
      <c r="D216" s="10"/>
      <c r="E216" s="10"/>
    </row>
    <row r="217" spans="1:5" ht="38.25">
      <c r="A217" s="37" t="s">
        <v>207</v>
      </c>
      <c r="B217" s="10">
        <v>521529</v>
      </c>
      <c r="C217" s="10">
        <v>506529.82</v>
      </c>
      <c r="D217" s="10"/>
      <c r="E217" s="10"/>
    </row>
    <row r="218" spans="1:5" ht="38.25">
      <c r="A218" s="37" t="s">
        <v>213</v>
      </c>
      <c r="B218" s="10">
        <v>357840</v>
      </c>
      <c r="C218" s="10">
        <v>357840</v>
      </c>
      <c r="D218" s="10"/>
      <c r="E218" s="10"/>
    </row>
    <row r="219" spans="1:5" ht="38.25">
      <c r="A219" s="37" t="s">
        <v>214</v>
      </c>
      <c r="B219" s="10">
        <v>14910</v>
      </c>
      <c r="C219" s="10">
        <v>14910</v>
      </c>
      <c r="D219" s="10"/>
      <c r="E219" s="10"/>
    </row>
    <row r="220" spans="1:5" ht="51">
      <c r="A220" s="37" t="s">
        <v>215</v>
      </c>
      <c r="B220" s="10">
        <v>894.6</v>
      </c>
      <c r="C220" s="10">
        <v>894.6</v>
      </c>
      <c r="D220" s="10"/>
      <c r="E220" s="10"/>
    </row>
    <row r="221" spans="1:5" ht="12.75">
      <c r="A221" s="1"/>
      <c r="B221" s="1"/>
      <c r="C221" s="1"/>
      <c r="D221" s="1"/>
      <c r="E221" s="1"/>
    </row>
    <row r="222" spans="1:5" ht="27.75" customHeight="1">
      <c r="A222" s="26" t="s">
        <v>185</v>
      </c>
      <c r="B222" s="6">
        <f>B223+B238</f>
        <v>33627940.089999996</v>
      </c>
      <c r="C222" s="6">
        <f>C223+C238</f>
        <v>33515926.560000002</v>
      </c>
      <c r="D222" s="6">
        <f>D223+D238</f>
        <v>28006343</v>
      </c>
      <c r="E222" s="6">
        <f>E223+E238</f>
        <v>22705397</v>
      </c>
    </row>
    <row r="223" spans="1:5" ht="36">
      <c r="A223" s="28" t="s">
        <v>186</v>
      </c>
      <c r="B223" s="8">
        <f>SUM(B224:B237)</f>
        <v>23427216.089999996</v>
      </c>
      <c r="C223" s="8">
        <f>SUM(C224:C237)</f>
        <v>23419896.740000002</v>
      </c>
      <c r="D223" s="8">
        <f>D224+D227+D228+D229+D236+D237+D225+D226+D233+D234</f>
        <v>19816952</v>
      </c>
      <c r="E223" s="8">
        <f>E224+E227+E228+E229+E236+E237+E225+E226+E233+E234</f>
        <v>16816952</v>
      </c>
    </row>
    <row r="224" spans="1:5" ht="36">
      <c r="A224" s="11" t="s">
        <v>68</v>
      </c>
      <c r="B224" s="10">
        <f>11959876.28-0.05</f>
        <v>11959876.229999999</v>
      </c>
      <c r="C224" s="10">
        <v>11952556.88</v>
      </c>
      <c r="D224" s="10">
        <f>'[1]анализ 2020'!J3341</f>
        <v>16627352</v>
      </c>
      <c r="E224" s="10">
        <f>'[1]анализ 2020'!K3341</f>
        <v>16627352</v>
      </c>
    </row>
    <row r="225" spans="1:5" ht="36">
      <c r="A225" s="9" t="s">
        <v>112</v>
      </c>
      <c r="B225" s="10">
        <v>7723070</v>
      </c>
      <c r="C225" s="10">
        <v>7723070</v>
      </c>
      <c r="D225" s="10"/>
      <c r="E225" s="10"/>
    </row>
    <row r="226" spans="1:5" ht="36" hidden="1">
      <c r="A226" s="9" t="s">
        <v>113</v>
      </c>
      <c r="B226" s="10">
        <f>'[1]анализ 2020'!ER3355</f>
        <v>0</v>
      </c>
      <c r="C226" s="10">
        <f>'[1]анализ 2020'!ES3355</f>
        <v>0</v>
      </c>
      <c r="D226" s="10"/>
      <c r="E226" s="10"/>
    </row>
    <row r="227" spans="1:5" ht="36" hidden="1">
      <c r="A227" s="16" t="s">
        <v>69</v>
      </c>
      <c r="B227" s="10">
        <f>'[1]анализ 2020'!ER3362</f>
        <v>0</v>
      </c>
      <c r="C227" s="10">
        <f>'[1]анализ 2020'!ES3362</f>
        <v>0</v>
      </c>
      <c r="D227" s="10"/>
      <c r="E227" s="10"/>
    </row>
    <row r="228" spans="1:5" ht="36">
      <c r="A228" s="16" t="s">
        <v>70</v>
      </c>
      <c r="B228" s="10">
        <v>41900</v>
      </c>
      <c r="C228" s="10">
        <v>41900</v>
      </c>
      <c r="D228" s="10">
        <f>'[1]анализ 2020'!J3369</f>
        <v>156000</v>
      </c>
      <c r="E228" s="10">
        <f>'[1]анализ 2020'!K3369</f>
        <v>156000</v>
      </c>
    </row>
    <row r="229" spans="1:5" ht="36">
      <c r="A229" s="16" t="s">
        <v>71</v>
      </c>
      <c r="B229" s="10">
        <v>2674.47</v>
      </c>
      <c r="C229" s="10">
        <v>2674.47</v>
      </c>
      <c r="D229" s="10">
        <f>'[1]анализ 2020'!J3376</f>
        <v>33600</v>
      </c>
      <c r="E229" s="10">
        <f>'[1]анализ 2020'!K3376</f>
        <v>33600</v>
      </c>
    </row>
    <row r="230" spans="1:5" ht="51.75" customHeight="1">
      <c r="A230" s="35" t="s">
        <v>216</v>
      </c>
      <c r="B230" s="10">
        <f>74033.67</f>
        <v>74033.67</v>
      </c>
      <c r="C230" s="10">
        <v>74033.67</v>
      </c>
      <c r="D230" s="10"/>
      <c r="E230" s="10"/>
    </row>
    <row r="231" spans="1:5" ht="51.75" customHeight="1">
      <c r="A231" s="35" t="s">
        <v>217</v>
      </c>
      <c r="B231" s="10">
        <v>19680</v>
      </c>
      <c r="C231" s="10">
        <v>19680</v>
      </c>
      <c r="D231" s="10"/>
      <c r="E231" s="10"/>
    </row>
    <row r="232" spans="1:5" ht="51">
      <c r="A232" s="35" t="s">
        <v>210</v>
      </c>
      <c r="B232" s="10">
        <v>5981.72</v>
      </c>
      <c r="C232" s="10">
        <v>5981.72</v>
      </c>
      <c r="D232" s="10"/>
      <c r="E232" s="10"/>
    </row>
    <row r="233" spans="1:5" ht="51">
      <c r="A233" s="35" t="s">
        <v>187</v>
      </c>
      <c r="B233" s="10">
        <v>2820000</v>
      </c>
      <c r="C233" s="10">
        <v>2820000</v>
      </c>
      <c r="D233" s="10">
        <f>'[1]анализ 2020'!J3411</f>
        <v>2820000</v>
      </c>
      <c r="E233" s="10">
        <f>'[1]анализ 2020'!K3411</f>
        <v>0</v>
      </c>
    </row>
    <row r="234" spans="1:5" ht="51">
      <c r="A234" s="35" t="s">
        <v>188</v>
      </c>
      <c r="B234" s="10">
        <v>180000</v>
      </c>
      <c r="C234" s="10">
        <v>180000</v>
      </c>
      <c r="D234" s="10">
        <f>'[1]анализ 2020'!J3418</f>
        <v>180000</v>
      </c>
      <c r="E234" s="10">
        <f>'[1]анализ 2020'!K3418</f>
        <v>0</v>
      </c>
    </row>
    <row r="235" spans="1:5" ht="38.25" hidden="1">
      <c r="A235" s="40" t="s">
        <v>129</v>
      </c>
      <c r="B235" s="10">
        <v>0</v>
      </c>
      <c r="C235" s="10">
        <v>0</v>
      </c>
      <c r="D235" s="10"/>
      <c r="E235" s="10"/>
    </row>
    <row r="236" spans="1:5" ht="27" customHeight="1">
      <c r="A236" s="16" t="s">
        <v>203</v>
      </c>
      <c r="B236" s="10">
        <v>563994.64</v>
      </c>
      <c r="C236" s="10">
        <v>563994.64</v>
      </c>
      <c r="D236" s="10"/>
      <c r="E236" s="10"/>
    </row>
    <row r="237" spans="1:5" ht="24">
      <c r="A237" s="16" t="s">
        <v>204</v>
      </c>
      <c r="B237" s="10">
        <v>36005.36</v>
      </c>
      <c r="C237" s="10">
        <v>36005.36</v>
      </c>
      <c r="D237" s="10"/>
      <c r="E237" s="10"/>
    </row>
    <row r="238" spans="1:5" ht="24">
      <c r="A238" s="28" t="s">
        <v>189</v>
      </c>
      <c r="B238" s="8">
        <f>B239+B241+B240</f>
        <v>10200724</v>
      </c>
      <c r="C238" s="8">
        <f>C239+C241+C240</f>
        <v>10096029.82</v>
      </c>
      <c r="D238" s="8">
        <f>D239+D241</f>
        <v>8189391</v>
      </c>
      <c r="E238" s="8">
        <f>E239+E241</f>
        <v>5888445</v>
      </c>
    </row>
    <row r="239" spans="1:5" ht="36">
      <c r="A239" s="11" t="s">
        <v>72</v>
      </c>
      <c r="B239" s="10">
        <v>10200724</v>
      </c>
      <c r="C239" s="10">
        <v>10096029.82</v>
      </c>
      <c r="D239" s="10">
        <f>'[1]анализ 2020'!J3427</f>
        <v>8189391</v>
      </c>
      <c r="E239" s="10">
        <f>'[1]анализ 2020'!K3427</f>
        <v>5888445</v>
      </c>
    </row>
    <row r="240" spans="1:5" ht="51" hidden="1">
      <c r="A240" s="40" t="s">
        <v>195</v>
      </c>
      <c r="B240" s="10">
        <v>0</v>
      </c>
      <c r="C240" s="10">
        <v>0</v>
      </c>
      <c r="D240" s="10"/>
      <c r="E240" s="10"/>
    </row>
    <row r="241" spans="1:5" ht="38.25" hidden="1">
      <c r="A241" s="40" t="s">
        <v>129</v>
      </c>
      <c r="B241" s="10">
        <v>0</v>
      </c>
      <c r="C241" s="10">
        <v>0</v>
      </c>
      <c r="D241" s="10"/>
      <c r="E241" s="10"/>
    </row>
    <row r="242" spans="1:5" ht="12.75">
      <c r="A242" s="9"/>
      <c r="B242" s="10"/>
      <c r="C242" s="10"/>
      <c r="D242" s="10"/>
      <c r="E242" s="10"/>
    </row>
    <row r="243" spans="1:5" ht="36">
      <c r="A243" s="5" t="s">
        <v>108</v>
      </c>
      <c r="B243" s="6">
        <f>B244+B246+B245</f>
        <v>335000</v>
      </c>
      <c r="C243" s="6">
        <f>C244+C246</f>
        <v>300000</v>
      </c>
      <c r="D243" s="6">
        <f>D244+D246</f>
        <v>335000</v>
      </c>
      <c r="E243" s="6">
        <f>E244+E246</f>
        <v>335000</v>
      </c>
    </row>
    <row r="244" spans="1:5" ht="36">
      <c r="A244" s="9" t="s">
        <v>109</v>
      </c>
      <c r="B244" s="10">
        <v>300000</v>
      </c>
      <c r="C244" s="10">
        <v>300000</v>
      </c>
      <c r="D244" s="10">
        <f>'[1]анализ 2020'!J960</f>
        <v>300000</v>
      </c>
      <c r="E244" s="10">
        <f>'[1]анализ 2020'!K960</f>
        <v>300000</v>
      </c>
    </row>
    <row r="245" spans="1:5" ht="69" customHeight="1">
      <c r="A245" s="40" t="s">
        <v>196</v>
      </c>
      <c r="B245" s="10">
        <v>25000</v>
      </c>
      <c r="C245" s="10">
        <v>0</v>
      </c>
      <c r="D245" s="10"/>
      <c r="E245" s="10"/>
    </row>
    <row r="246" spans="1:5" ht="48">
      <c r="A246" s="9" t="s">
        <v>110</v>
      </c>
      <c r="B246" s="10">
        <v>10000</v>
      </c>
      <c r="C246" s="10">
        <v>0</v>
      </c>
      <c r="D246" s="10">
        <f>'[1]анализ 2020'!J967</f>
        <v>35000</v>
      </c>
      <c r="E246" s="10">
        <f>'[1]анализ 2020'!K967</f>
        <v>35000</v>
      </c>
    </row>
    <row r="247" spans="1:5" ht="12.75">
      <c r="A247" s="11"/>
      <c r="B247" s="10"/>
      <c r="C247" s="10"/>
      <c r="D247" s="10"/>
      <c r="E247" s="10"/>
    </row>
    <row r="248" spans="1:5" ht="12.75">
      <c r="A248" s="24" t="s">
        <v>73</v>
      </c>
      <c r="B248" s="10">
        <f>B252+B253+B249</f>
        <v>6691375</v>
      </c>
      <c r="C248" s="10">
        <f>C252+C253+C249</f>
        <v>6558674.119999999</v>
      </c>
      <c r="D248" s="10">
        <f>D252+D253+D249</f>
        <v>5761483</v>
      </c>
      <c r="E248" s="10">
        <f>E252+E253+E249</f>
        <v>4059384</v>
      </c>
    </row>
    <row r="249" spans="1:5" ht="12.75" hidden="1">
      <c r="A249" s="13" t="s">
        <v>105</v>
      </c>
      <c r="B249" s="10">
        <f>B250+B251</f>
        <v>0</v>
      </c>
      <c r="C249" s="10">
        <f>C250+C251</f>
        <v>0</v>
      </c>
      <c r="D249" s="10">
        <f>D250+D251</f>
        <v>0</v>
      </c>
      <c r="E249" s="10">
        <f>E250+E251</f>
        <v>0</v>
      </c>
    </row>
    <row r="250" spans="1:5" ht="24" hidden="1">
      <c r="A250" s="13" t="s">
        <v>106</v>
      </c>
      <c r="B250" s="10">
        <f>'[1]анализ 2020'!ER989</f>
        <v>0</v>
      </c>
      <c r="C250" s="10">
        <f>'[1]анализ 2020'!ES989</f>
        <v>0</v>
      </c>
      <c r="D250" s="10"/>
      <c r="E250" s="10"/>
    </row>
    <row r="251" spans="1:5" ht="24" hidden="1">
      <c r="A251" s="13" t="s">
        <v>107</v>
      </c>
      <c r="B251" s="10">
        <f>'[1]анализ 2020'!ER994</f>
        <v>0</v>
      </c>
      <c r="C251" s="10">
        <f>'[1]анализ 2020'!ES994</f>
        <v>0</v>
      </c>
      <c r="D251" s="10"/>
      <c r="E251" s="10"/>
    </row>
    <row r="252" spans="1:5" ht="12.75">
      <c r="A252" s="24" t="s">
        <v>74</v>
      </c>
      <c r="B252" s="10">
        <v>3446058</v>
      </c>
      <c r="C252" s="10">
        <v>3374978.61</v>
      </c>
      <c r="D252" s="10">
        <f>'[1]анализ 2020'!J2998</f>
        <v>3253893</v>
      </c>
      <c r="E252" s="10">
        <f>'[1]анализ 2020'!K2998</f>
        <v>2406025</v>
      </c>
    </row>
    <row r="253" spans="1:5" ht="24">
      <c r="A253" s="25" t="s">
        <v>75</v>
      </c>
      <c r="B253" s="10">
        <v>3245317</v>
      </c>
      <c r="C253" s="10">
        <v>3183695.51</v>
      </c>
      <c r="D253" s="10">
        <f>'[1]анализ 2020'!J3050</f>
        <v>2507590</v>
      </c>
      <c r="E253" s="10">
        <f>'[1]анализ 2020'!K3050</f>
        <v>1653359</v>
      </c>
    </row>
    <row r="254" spans="1:5" ht="12.75">
      <c r="A254" s="25" t="s">
        <v>190</v>
      </c>
      <c r="B254" s="10"/>
      <c r="C254" s="10"/>
      <c r="D254" s="10">
        <v>6549111</v>
      </c>
      <c r="E254" s="10">
        <v>13570385</v>
      </c>
    </row>
    <row r="255" spans="1:5" ht="12.75">
      <c r="A255" s="29" t="s">
        <v>76</v>
      </c>
      <c r="B255" s="30">
        <f>B256-B248</f>
        <v>1789430433.3899999</v>
      </c>
      <c r="C255" s="30">
        <f>C256-C248</f>
        <v>1768314086.8500004</v>
      </c>
      <c r="D255" s="30">
        <f>D256-D248</f>
        <v>1362218868</v>
      </c>
      <c r="E255" s="30">
        <f>E256-E248</f>
        <v>1797924112</v>
      </c>
    </row>
    <row r="256" spans="1:5" ht="12.75">
      <c r="A256" s="29" t="s">
        <v>77</v>
      </c>
      <c r="B256" s="30">
        <f>B5+B38+B50+B62+B79+B85+B95+B106+B173+B202+B208+B222+B248+B243</f>
        <v>1796121808.3899999</v>
      </c>
      <c r="C256" s="30">
        <f>C5+C38+C50+C62+C79+C85+C95+C106+C173+C202+C208+C222+C248+C243</f>
        <v>1774872760.9700003</v>
      </c>
      <c r="D256" s="30">
        <f>D5+D38+D50+D62+D79+D85+D95+D106+D173+D202+D208+D222+D248+D243+D254</f>
        <v>1367980351</v>
      </c>
      <c r="E256" s="30">
        <f>E5+E38+E50+E62+E79+E85+E95+E106+E173+E202+E208+E222+E248+E243+E254</f>
        <v>1801983496</v>
      </c>
    </row>
    <row r="258" spans="1:5" ht="12.75">
      <c r="A258" s="2"/>
      <c r="B258" s="2"/>
      <c r="C258" s="2"/>
      <c r="D258" s="2"/>
      <c r="E258" s="2"/>
    </row>
    <row r="259" spans="2:5" ht="12.75">
      <c r="B259" s="2"/>
      <c r="C259" s="2"/>
      <c r="D259" s="2"/>
      <c r="E259" s="2"/>
    </row>
    <row r="260" spans="2:3" ht="12.75">
      <c r="B260" s="2"/>
      <c r="C260" s="2"/>
    </row>
    <row r="261" spans="2:5" ht="12.75">
      <c r="B261" s="2"/>
      <c r="C261" s="2"/>
      <c r="D261" s="2">
        <f>D256-D259</f>
        <v>1367980351</v>
      </c>
      <c r="E261" s="2">
        <f>E256-E259</f>
        <v>1801983496</v>
      </c>
    </row>
    <row r="265" ht="12.75">
      <c r="B265" s="2"/>
    </row>
    <row r="267" ht="12.75">
      <c r="B26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2021-02-03T03:56:07Z</cp:lastPrinted>
  <dcterms:created xsi:type="dcterms:W3CDTF">2001-12-17T06:37:03Z</dcterms:created>
  <dcterms:modified xsi:type="dcterms:W3CDTF">2022-02-17T01:48:15Z</dcterms:modified>
  <cp:category/>
  <cp:version/>
  <cp:contentType/>
  <cp:contentStatus/>
</cp:coreProperties>
</file>