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<sst xmlns="http://schemas.openxmlformats.org/spreadsheetml/2006/main" count="236" uniqueCount="211">
  <si>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</si>
  <si>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</si>
  <si>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</si>
  <si>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</si>
  <si>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</si>
  <si>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</si>
  <si>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</si>
  <si>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</si>
  <si>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</si>
  <si>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</si>
  <si>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</si>
  <si>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</si>
  <si>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</si>
  <si>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</si>
  <si>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</si>
  <si>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</si>
  <si>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</si>
  <si>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</si>
  <si>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</si>
  <si>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</si>
  <si>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</si>
  <si>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</si>
  <si>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</si>
  <si>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</si>
  <si>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</si>
  <si>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</si>
  <si>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</si>
  <si>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</si>
  <si>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</si>
  <si>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</si>
  <si>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</si>
  <si>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</si>
  <si>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</si>
  <si>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</si>
  <si>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</si>
  <si>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</si>
  <si>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</si>
  <si>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</si>
  <si>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</si>
  <si>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</si>
  <si>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</si>
  <si>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</si>
  <si>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</si>
  <si>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</si>
  <si>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</si>
  <si>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</si>
  <si>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</si>
  <si>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</si>
  <si>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</si>
  <si>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</si>
  <si>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</si>
  <si>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</si>
  <si>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</si>
  <si>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</si>
  <si>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</si>
  <si>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</si>
  <si>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</si>
  <si>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</si>
  <si>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</si>
  <si>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</si>
  <si>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</si>
  <si>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</si>
  <si>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</si>
  <si>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</si>
  <si>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</si>
  <si>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</si>
  <si>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</si>
  <si>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</si>
  <si>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</si>
  <si>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</si>
  <si>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</si>
  <si>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</si>
  <si>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</si>
  <si>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</si>
  <si>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</si>
  <si>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</si>
  <si>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</si>
  <si>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</si>
  <si>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</si>
  <si>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</si>
  <si>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</si>
  <si>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</si>
  <si>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</si>
  <si>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</si>
  <si>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</si>
  <si>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</si>
  <si>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</si>
  <si>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</si>
  <si>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</si>
  <si>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</si>
  <si>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</si>
  <si>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</si>
  <si>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</si>
  <si>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</si>
  <si>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</si>
  <si>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</si>
  <si>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</si>
  <si>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</si>
  <si>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</si>
  <si>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</si>
  <si>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</si>
  <si>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</si>
  <si>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</si>
  <si>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</si>
  <si>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</si>
  <si>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</si>
  <si>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</si>
  <si>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</si>
  <si>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</si>
  <si>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</si>
  <si>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</si>
  <si>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</si>
  <si>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</si>
  <si>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</si>
  <si>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</si>
  <si>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</si>
  <si>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</si>
  <si>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</si>
  <si>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</si>
  <si>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</si>
  <si>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</si>
  <si>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</si>
  <si>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</si>
  <si>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</si>
  <si>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</si>
  <si>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</si>
  <si>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</si>
  <si>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</si>
  <si>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</si>
  <si>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</si>
  <si>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</si>
  <si>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</si>
  <si>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</si>
  <si>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</si>
  <si>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</si>
  <si>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</si>
  <si>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</si>
  <si>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</si>
  <si>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</si>
  <si>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</si>
  <si>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</si>
  <si>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</si>
  <si>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</si>
  <si>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</si>
  <si>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</si>
  <si>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</si>
  <si>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</si>
  <si>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</si>
  <si>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</si>
  <si>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</si>
  <si>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</si>
  <si>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</si>
  <si>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</si>
  <si>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</si>
  <si>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</si>
  <si>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</si>
  <si>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</si>
  <si>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</si>
  <si>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</si>
  <si>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</si>
  <si>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</si>
  <si>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</si>
  <si>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</si>
  <si>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</si>
  <si>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</si>
  <si>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</si>
  <si>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</si>
  <si>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</si>
  <si>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</si>
  <si>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</si>
  <si>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</si>
  <si>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</si>
  <si>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</si>
  <si>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</si>
  <si>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</si>
  <si>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</si>
  <si>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</si>
  <si>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</si>
  <si>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</si>
  <si>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</si>
  <si>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</si>
  <si>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</si>
  <si>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</si>
  <si>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</si>
  <si>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</si>
  <si>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</si>
  <si>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</si>
  <si>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</si>
  <si>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</si>
  <si>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</si>
  <si>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</si>
  <si>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</si>
  <si>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</si>
  <si>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</si>
  <si>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</si>
  <si>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</si>
  <si>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</si>
  <si>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</si>
  <si>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</si>
  <si>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</si>
  <si>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</si>
  <si>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</si>
  <si>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</si>
  <si>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</si>
  <si>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</si>
  <si>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</si>
  <si>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</si>
  <si>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</si>
  <si>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исполнение на
01.06.2021 года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</si>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</sst>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9"/>
  <sheetViews>
    <sheetView tabSelected="1" zoomScalePageLayoutView="0" workbookViewId="0" topLeftCell="A231">
      <selection activeCell="B250" sqref="B250:B251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208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197592120.53</v>
      </c>
      <c r="C5" s="6">
        <f>C6+C12+C14+C25+C28+C33</f>
        <v>80325359.05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15332865.77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12367439.35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4500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2959932.82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993.6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186256.6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186256.6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32945400</v>
      </c>
      <c r="C14" s="8">
        <f>SUM(C15:C24)</f>
        <v>11783818.72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31100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301597.89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311075.54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233083.75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512907.63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4585.5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27332700</v>
      </c>
      <c r="C23" s="10">
        <v>10143318.41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1130200</v>
      </c>
      <c r="C24" s="10">
        <v>277250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1320566.67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1320566.67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114933184</v>
      </c>
      <c r="C28" s="8">
        <f>SUM(C29:C32)</f>
        <v>49016951.38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13395484</v>
      </c>
      <c r="C29" s="10">
        <v>5178551.38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43838400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2684899.91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7092794</v>
      </c>
      <c r="C34" s="10">
        <v>2683099.91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1800</v>
      </c>
      <c r="C35" s="10">
        <v>1800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144731039</v>
      </c>
      <c r="C38" s="6">
        <f>SUM(C39:C48)</f>
        <v>49710387.9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948550</v>
      </c>
      <c r="C39" s="10">
        <v>68790.9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v>350889</v>
      </c>
      <c r="C41" s="10">
        <v>0</v>
      </c>
      <c r="D41" s="10"/>
      <c r="E41" s="10"/>
    </row>
    <row r="42" spans="1:5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135</v>
      </c>
      <c r="B45" s="10">
        <v>134026600</v>
      </c>
      <c r="C45" s="36">
        <v>46287097.72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136</v>
      </c>
      <c r="B46" s="10">
        <v>8555000</v>
      </c>
      <c r="C46" s="36">
        <v>2954499.28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203</v>
      </c>
      <c r="B47" s="10">
        <v>751992.86</v>
      </c>
      <c r="C47" s="10">
        <v>375996.43</v>
      </c>
      <c r="D47" s="10"/>
      <c r="E47" s="10"/>
    </row>
    <row r="48" spans="1:5" ht="24">
      <c r="A48" s="16" t="s">
        <v>204</v>
      </c>
      <c r="B48" s="10">
        <v>48007.14</v>
      </c>
      <c r="C48" s="10">
        <v>24003.57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2917523.1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77600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77600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45057.5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45057.5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15500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15500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4879553.74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4841951.88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1643796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56000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754996.05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2387159.83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37601.86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21461.86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16140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2189543.52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2151543.52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38000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217477.84999999998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11400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11400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206077.84999999998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193711.33</v>
      </c>
      <c r="D91" s="10"/>
      <c r="E91" s="10"/>
    </row>
    <row r="92" spans="1:5" ht="24">
      <c r="A92" s="16" t="s">
        <v>204</v>
      </c>
      <c r="B92" s="10">
        <v>137116.77</v>
      </c>
      <c r="C92" s="10">
        <v>12366.52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60055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60055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43105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10800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B107+B116+B150+B160+B166</f>
        <v>1011449470</v>
      </c>
      <c r="C106" s="6">
        <f>C107+C116+C150+C160+C166</f>
        <v>470837414.81</v>
      </c>
      <c r="D106" s="6">
        <f>D107+D116+D150+D160+D166</f>
        <v>976595400</v>
      </c>
      <c r="E106" s="6">
        <f>E107+E116+E150+E160+E166</f>
        <v>834497497</v>
      </c>
      <c r="G106" s="38"/>
    </row>
    <row r="107" spans="1:7" ht="36">
      <c r="A107" s="7" t="s">
        <v>155</v>
      </c>
      <c r="B107" s="8">
        <f>SUM(B108:B115)</f>
        <v>216254954</v>
      </c>
      <c r="C107" s="8">
        <f>SUM(C108:C115)</f>
        <v>109834628.97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7539796.05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203336900</v>
      </c>
      <c r="C110" s="10">
        <v>102278533.92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16299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SUM(B117:B149)</f>
        <v>728643872</v>
      </c>
      <c r="C116" s="8">
        <f>SUM(C117:C149)</f>
        <v>331416490.79</v>
      </c>
      <c r="D116" s="8">
        <f>SUM(D117:D149)</f>
        <v>603532193</v>
      </c>
      <c r="E116" s="8">
        <f>SUM(E117:E149)</f>
        <v>602339937</v>
      </c>
    </row>
    <row r="117" spans="1:5" ht="72">
      <c r="A117" s="9" t="s">
        <v>39</v>
      </c>
      <c r="B117" s="10">
        <v>31918772</v>
      </c>
      <c r="C117" s="10">
        <v>19475681.64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588380000</v>
      </c>
      <c r="C119" s="10">
        <v>277172662.55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18476485.92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139667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209</v>
      </c>
      <c r="B130" s="10">
        <v>4512000</v>
      </c>
      <c r="C130" s="10"/>
      <c r="D130" s="10"/>
      <c r="E130" s="10"/>
    </row>
    <row r="131" spans="1:5" ht="63.75">
      <c r="A131" s="20" t="s">
        <v>210</v>
      </c>
      <c r="B131" s="10">
        <v>288000</v>
      </c>
      <c r="C131" s="10"/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48">
      <c r="A134" s="16" t="s">
        <v>163</v>
      </c>
      <c r="B134" s="10">
        <v>3641500</v>
      </c>
      <c r="C134" s="10">
        <v>3049482.05</v>
      </c>
      <c r="D134" s="10">
        <f>'[1]анализ 2020'!J1395</f>
        <v>2997500</v>
      </c>
      <c r="E134" s="10">
        <f>'[1]анализ 2020'!K1395</f>
        <v>2997500</v>
      </c>
    </row>
    <row r="135" spans="1:5" ht="49.5" customHeight="1">
      <c r="A135" s="16" t="s">
        <v>164</v>
      </c>
      <c r="B135" s="10">
        <v>232500</v>
      </c>
      <c r="C135" s="10">
        <v>194701.27</v>
      </c>
      <c r="D135" s="10">
        <f>'[1]анализ 2020'!J1402</f>
        <v>191400</v>
      </c>
      <c r="E135" s="10">
        <f>'[1]анализ 2020'!K1402</f>
        <v>191400</v>
      </c>
    </row>
    <row r="136" spans="1:5" ht="38.25">
      <c r="A136" s="35" t="s">
        <v>165</v>
      </c>
      <c r="B136" s="10">
        <v>3916500</v>
      </c>
      <c r="C136" s="10">
        <v>1344919.79</v>
      </c>
      <c r="D136" s="10">
        <f>'[1]анализ 2020'!J1409</f>
        <v>0</v>
      </c>
      <c r="E136" s="10">
        <f>'[1]анализ 2020'!K1409</f>
        <v>0</v>
      </c>
    </row>
    <row r="137" spans="1:5" ht="51">
      <c r="A137" s="35" t="s">
        <v>166</v>
      </c>
      <c r="B137" s="10">
        <v>250200</v>
      </c>
      <c r="C137" s="10">
        <v>85918.37</v>
      </c>
      <c r="D137" s="10">
        <f>'[1]анализ 2020'!J1416</f>
        <v>0</v>
      </c>
      <c r="E137" s="10">
        <f>'[1]анализ 2020'!K1416</f>
        <v>0</v>
      </c>
    </row>
    <row r="138" spans="1:5" ht="51">
      <c r="A138" s="35" t="s">
        <v>199</v>
      </c>
      <c r="B138" s="10">
        <v>29884000</v>
      </c>
      <c r="C138" s="10">
        <v>9691003.31</v>
      </c>
      <c r="D138" s="10"/>
      <c r="E138" s="10"/>
    </row>
    <row r="139" spans="1:5" ht="63.75">
      <c r="A139" s="35" t="s">
        <v>200</v>
      </c>
      <c r="B139" s="10">
        <v>302100</v>
      </c>
      <c r="C139" s="10">
        <v>97902.36</v>
      </c>
      <c r="D139" s="10"/>
      <c r="E139" s="10"/>
    </row>
    <row r="140" spans="1:5" ht="76.5" hidden="1">
      <c r="A140" s="35" t="s">
        <v>167</v>
      </c>
      <c r="B140" s="10"/>
      <c r="C140" s="10"/>
      <c r="D140" s="10">
        <f>'[1]анализ 2020'!J1423</f>
        <v>0</v>
      </c>
      <c r="E140" s="10">
        <f>'[1]анализ 2020'!K1423</f>
        <v>0</v>
      </c>
    </row>
    <row r="141" spans="1:5" ht="89.25" hidden="1">
      <c r="A141" s="35" t="s">
        <v>168</v>
      </c>
      <c r="B141" s="10"/>
      <c r="C141" s="10"/>
      <c r="D141" s="10">
        <f>'[1]анализ 2020'!J1430</f>
        <v>0</v>
      </c>
      <c r="E141" s="10">
        <f>'[1]анализ 2020'!K1430</f>
        <v>0</v>
      </c>
    </row>
    <row r="142" spans="1:5" ht="38.25">
      <c r="A142" s="40" t="s">
        <v>169</v>
      </c>
      <c r="B142" s="10">
        <v>687100</v>
      </c>
      <c r="C142" s="10">
        <v>256111</v>
      </c>
      <c r="D142" s="10">
        <f>'[1]анализ 2020'!J1437</f>
        <v>0</v>
      </c>
      <c r="E142" s="10">
        <f>'[1]анализ 2020'!K1437</f>
        <v>0</v>
      </c>
    </row>
    <row r="143" spans="1:5" ht="102" hidden="1">
      <c r="A143" s="40" t="s">
        <v>192</v>
      </c>
      <c r="B143" s="10"/>
      <c r="C143" s="10"/>
      <c r="D143" s="10"/>
      <c r="E143" s="10"/>
    </row>
    <row r="144" spans="1:5" ht="24">
      <c r="A144" s="43" t="s">
        <v>170</v>
      </c>
      <c r="B144" s="10">
        <v>102700</v>
      </c>
      <c r="C144" s="10">
        <v>16855.53</v>
      </c>
      <c r="D144" s="10">
        <f>'[1]анализ 2020'!J1374</f>
        <v>226080</v>
      </c>
      <c r="E144" s="10">
        <f>'[1]анализ 2020'!K1374</f>
        <v>226080</v>
      </c>
    </row>
    <row r="145" spans="1:5" ht="38.25">
      <c r="A145" s="27" t="s">
        <v>93</v>
      </c>
      <c r="B145" s="10">
        <v>10000000</v>
      </c>
      <c r="C145" s="10">
        <v>0</v>
      </c>
      <c r="D145" s="10"/>
      <c r="E145" s="10"/>
    </row>
    <row r="146" spans="1:5" ht="38.25">
      <c r="A146" s="27" t="s">
        <v>94</v>
      </c>
      <c r="B146" s="10">
        <v>1649500</v>
      </c>
      <c r="C146" s="10">
        <v>0</v>
      </c>
      <c r="D146" s="10">
        <f>'[1]анализ 2020'!J2944+'[1]анализ 2020'!J2958</f>
        <v>4166610</v>
      </c>
      <c r="E146" s="10">
        <f>'[1]анализ 2020'!K2944+'[1]анализ 2020'!K2958</f>
        <v>0</v>
      </c>
    </row>
    <row r="147" spans="1:5" ht="24" customHeight="1" hidden="1">
      <c r="A147" s="16" t="s">
        <v>91</v>
      </c>
      <c r="B147" s="10">
        <f>'[1]анализ 2020'!ER1381</f>
        <v>0</v>
      </c>
      <c r="C147" s="10">
        <f>'[1]анализ 2020'!ES1381</f>
        <v>0</v>
      </c>
      <c r="D147" s="10"/>
      <c r="E147" s="10"/>
    </row>
    <row r="148" spans="1:5" ht="24" hidden="1">
      <c r="A148" s="16" t="s">
        <v>92</v>
      </c>
      <c r="B148" s="10">
        <f>'[1]анализ 2020'!ER1388</f>
        <v>0</v>
      </c>
      <c r="C148" s="10">
        <f>'[1]анализ 2020'!ES1388</f>
        <v>0</v>
      </c>
      <c r="D148" s="10"/>
      <c r="E148" s="10"/>
    </row>
    <row r="149" spans="1:5" ht="24" hidden="1">
      <c r="A149" s="9" t="s">
        <v>171</v>
      </c>
      <c r="B149" s="10">
        <f>'[1]анализ 2020'!ER3330</f>
        <v>0</v>
      </c>
      <c r="C149" s="10">
        <f>'[1]анализ 2020'!ES3330</f>
        <v>0</v>
      </c>
      <c r="D149" s="10"/>
      <c r="E149" s="10"/>
    </row>
    <row r="150" spans="1:5" ht="48">
      <c r="A150" s="22" t="s">
        <v>172</v>
      </c>
      <c r="B150" s="8">
        <f>SUM(B151:B159)</f>
        <v>46281005</v>
      </c>
      <c r="C150" s="8">
        <f>SUM(C151:C159)</f>
        <v>20941363.1</v>
      </c>
      <c r="D150" s="8">
        <f>SUM(D151:D159)</f>
        <v>22570417</v>
      </c>
      <c r="E150" s="8">
        <f>SUM(E151:E159)</f>
        <v>17702545</v>
      </c>
    </row>
    <row r="151" spans="1:5" ht="36">
      <c r="A151" s="9" t="s">
        <v>45</v>
      </c>
      <c r="B151" s="10">
        <v>9573324</v>
      </c>
      <c r="C151" s="10">
        <v>6466182.98</v>
      </c>
      <c r="D151" s="10">
        <f>'[1]анализ 2020'!J1468</f>
        <v>22253889</v>
      </c>
      <c r="E151" s="10">
        <f>'[1]анализ 2020'!K1468</f>
        <v>17702545</v>
      </c>
    </row>
    <row r="152" spans="1:5" ht="38.25">
      <c r="A152" s="40" t="s">
        <v>201</v>
      </c>
      <c r="B152" s="10">
        <v>14029050</v>
      </c>
      <c r="C152" s="10">
        <v>5753386.46</v>
      </c>
      <c r="D152" s="10"/>
      <c r="E152" s="10"/>
    </row>
    <row r="153" spans="1:5" ht="36" hidden="1">
      <c r="A153" s="9" t="s">
        <v>112</v>
      </c>
      <c r="B153" s="10">
        <f>'[1]анализ 2020'!ER1475</f>
        <v>0</v>
      </c>
      <c r="C153" s="10">
        <f>'[1]анализ 2020'!ES1475</f>
        <v>0</v>
      </c>
      <c r="D153" s="10"/>
      <c r="E153" s="10"/>
    </row>
    <row r="154" spans="1:5" ht="36" hidden="1">
      <c r="A154" s="9" t="s">
        <v>113</v>
      </c>
      <c r="B154" s="10">
        <f>'[1]анализ 2020'!ER1482</f>
        <v>0</v>
      </c>
      <c r="C154" s="10">
        <f>'[1]анализ 2020'!ES1482</f>
        <v>0</v>
      </c>
      <c r="D154" s="10"/>
      <c r="E154" s="10"/>
    </row>
    <row r="155" spans="1:5" ht="24" hidden="1">
      <c r="A155" s="16" t="s">
        <v>78</v>
      </c>
      <c r="B155" s="10">
        <f>'[1]анализ 2020'!ER1489</f>
        <v>0</v>
      </c>
      <c r="C155" s="10">
        <f>'[1]анализ 2020'!ES1489</f>
        <v>0</v>
      </c>
      <c r="D155" s="10"/>
      <c r="E155" s="10"/>
    </row>
    <row r="156" spans="1:5" ht="38.25" hidden="1">
      <c r="A156" s="35" t="s">
        <v>197</v>
      </c>
      <c r="B156" s="10"/>
      <c r="C156" s="10"/>
      <c r="D156" s="10"/>
      <c r="E156" s="10"/>
    </row>
    <row r="157" spans="1:5" ht="36">
      <c r="A157" s="16" t="s">
        <v>173</v>
      </c>
      <c r="B157" s="10">
        <v>102000</v>
      </c>
      <c r="C157" s="10">
        <v>35905</v>
      </c>
      <c r="D157" s="10">
        <f>'[1]анализ 2020'!J1496</f>
        <v>316528</v>
      </c>
      <c r="E157" s="10">
        <f>'[1]анализ 2020'!K1496</f>
        <v>0</v>
      </c>
    </row>
    <row r="158" spans="1:5" ht="54.75" customHeight="1">
      <c r="A158" s="44" t="s">
        <v>46</v>
      </c>
      <c r="B158" s="10">
        <v>13477331</v>
      </c>
      <c r="C158" s="10">
        <v>4393738.42</v>
      </c>
      <c r="D158" s="10">
        <f>'[1]анализ 2020'!J3484</f>
        <v>0</v>
      </c>
      <c r="E158" s="10">
        <f>'[1]анализ 2020'!K3484</f>
        <v>0</v>
      </c>
    </row>
    <row r="159" spans="1:5" ht="36">
      <c r="A159" s="9" t="s">
        <v>112</v>
      </c>
      <c r="B159" s="10">
        <v>9099300</v>
      </c>
      <c r="C159" s="10">
        <v>4292150.24</v>
      </c>
      <c r="D159" s="10"/>
      <c r="E159" s="10"/>
    </row>
    <row r="160" spans="1:5" ht="36">
      <c r="A160" s="21" t="s">
        <v>174</v>
      </c>
      <c r="B160" s="8">
        <f>B161+B162+B163+B164+B165</f>
        <v>3735400</v>
      </c>
      <c r="C160" s="8">
        <f>C161+C162+C163+C164+C165</f>
        <v>36384.95</v>
      </c>
      <c r="D160" s="8">
        <f>D161+D162+D163+D164+D165</f>
        <v>4366628</v>
      </c>
      <c r="E160" s="8">
        <f>E161+E162+E163+E164+E165</f>
        <v>4221800</v>
      </c>
    </row>
    <row r="161" spans="1:5" ht="60">
      <c r="A161" s="24" t="s">
        <v>47</v>
      </c>
      <c r="B161" s="10">
        <v>3227300</v>
      </c>
      <c r="C161" s="10">
        <v>0</v>
      </c>
      <c r="D161" s="10">
        <f>'[1]анализ 2020'!J1532</f>
        <v>3891800</v>
      </c>
      <c r="E161" s="10">
        <f>'[1]анализ 2020'!K1532</f>
        <v>3891800</v>
      </c>
    </row>
    <row r="162" spans="1:5" ht="48" hidden="1">
      <c r="A162" s="24" t="s">
        <v>48</v>
      </c>
      <c r="B162" s="10">
        <v>0</v>
      </c>
      <c r="C162" s="10">
        <v>0</v>
      </c>
      <c r="D162" s="10"/>
      <c r="E162" s="10"/>
    </row>
    <row r="163" spans="1:5" ht="38.25" customHeight="1">
      <c r="A163" s="24" t="s">
        <v>49</v>
      </c>
      <c r="B163" s="10">
        <v>257300</v>
      </c>
      <c r="C163" s="10">
        <v>0</v>
      </c>
      <c r="D163" s="10">
        <f>'[1]анализ 2020'!J1544</f>
        <v>250000</v>
      </c>
      <c r="E163" s="10">
        <f>'[1]анализ 2020'!K1544</f>
        <v>250000</v>
      </c>
    </row>
    <row r="164" spans="1:5" ht="48" hidden="1">
      <c r="A164" s="24" t="s">
        <v>50</v>
      </c>
      <c r="B164" s="10">
        <v>0</v>
      </c>
      <c r="C164" s="10">
        <v>0</v>
      </c>
      <c r="D164" s="10">
        <f>'[1]анализ 2020'!J1551</f>
        <v>0</v>
      </c>
      <c r="E164" s="10">
        <f>'[1]анализ 2020'!K1551</f>
        <v>0</v>
      </c>
    </row>
    <row r="165" spans="1:5" ht="36">
      <c r="A165" s="13" t="s">
        <v>51</v>
      </c>
      <c r="B165" s="10">
        <v>250800</v>
      </c>
      <c r="C165" s="10">
        <v>36384.95</v>
      </c>
      <c r="D165" s="10">
        <f>'[1]анализ 2020'!J1558</f>
        <v>224828</v>
      </c>
      <c r="E165" s="10">
        <f>'[1]анализ 2020'!K1558</f>
        <v>80000</v>
      </c>
    </row>
    <row r="166" spans="1:5" ht="36">
      <c r="A166" s="21" t="s">
        <v>175</v>
      </c>
      <c r="B166" s="8">
        <f>B167+B168+B169</f>
        <v>16534239</v>
      </c>
      <c r="C166" s="8">
        <f>C167+C168+C169</f>
        <v>8608547</v>
      </c>
      <c r="D166" s="8">
        <f>D167+D168+D169</f>
        <v>15155740</v>
      </c>
      <c r="E166" s="8">
        <f>E167+E168+E169</f>
        <v>11548597</v>
      </c>
    </row>
    <row r="167" spans="1:5" ht="36">
      <c r="A167" s="9" t="s">
        <v>52</v>
      </c>
      <c r="B167" s="10">
        <v>16348239</v>
      </c>
      <c r="C167" s="10">
        <v>8577303</v>
      </c>
      <c r="D167" s="10">
        <f>'[1]анализ 2020'!J1582</f>
        <v>14985640</v>
      </c>
      <c r="E167" s="10">
        <f>'[1]анализ 2020'!K1582</f>
        <v>11398597</v>
      </c>
    </row>
    <row r="168" spans="1:5" ht="24">
      <c r="A168" s="9" t="s">
        <v>53</v>
      </c>
      <c r="B168" s="10">
        <v>10000</v>
      </c>
      <c r="C168" s="10">
        <v>0</v>
      </c>
      <c r="D168" s="10">
        <f>'[1]анализ 2020'!J1638</f>
        <v>10000</v>
      </c>
      <c r="E168" s="10">
        <f>'[1]анализ 2020'!K1638</f>
        <v>10000</v>
      </c>
    </row>
    <row r="169" spans="1:5" ht="24">
      <c r="A169" s="25" t="s">
        <v>176</v>
      </c>
      <c r="B169" s="10">
        <v>176000</v>
      </c>
      <c r="C169" s="10">
        <v>31244</v>
      </c>
      <c r="D169" s="10">
        <f>'[1]анализ 2020'!J1657</f>
        <v>160100</v>
      </c>
      <c r="E169" s="10">
        <f>'[1]анализ 2020'!K1657</f>
        <v>140000</v>
      </c>
    </row>
    <row r="170" spans="1:5" ht="12.75">
      <c r="A170" s="1"/>
      <c r="B170" s="1"/>
      <c r="C170" s="1"/>
      <c r="D170" s="1"/>
      <c r="E170" s="1"/>
    </row>
    <row r="171" spans="1:5" ht="36">
      <c r="A171" s="26" t="s">
        <v>177</v>
      </c>
      <c r="B171" s="6">
        <f>B172+B177+B183+B188+B195</f>
        <v>39662877.58</v>
      </c>
      <c r="C171" s="6">
        <f>C172+C177+C183+C188+C195</f>
        <v>10215456.57</v>
      </c>
      <c r="D171" s="6">
        <f>D172+D177+D183+D188+D195</f>
        <v>28752236</v>
      </c>
      <c r="E171" s="6">
        <f>E172+E177+E183+E188+E195</f>
        <v>24803561</v>
      </c>
    </row>
    <row r="172" spans="1:5" ht="36">
      <c r="A172" s="7" t="s">
        <v>178</v>
      </c>
      <c r="B172" s="8">
        <f>B173+B174+B176+B175</f>
        <v>11100319</v>
      </c>
      <c r="C172" s="8">
        <f>C173+C174+C176+C175</f>
        <v>1779131.04</v>
      </c>
      <c r="D172" s="8">
        <f>D173+D174+D176</f>
        <v>11565484</v>
      </c>
      <c r="E172" s="8">
        <f>E173+E174+E176</f>
        <v>11565484</v>
      </c>
    </row>
    <row r="173" spans="1:5" ht="36" hidden="1">
      <c r="A173" s="9" t="s">
        <v>54</v>
      </c>
      <c r="B173" s="10">
        <f>'[1]анализ 2020'!ER2165</f>
        <v>0</v>
      </c>
      <c r="C173" s="10">
        <f>'[1]анализ 2020'!ES2165</f>
        <v>0</v>
      </c>
      <c r="D173" s="10"/>
      <c r="E173" s="10"/>
    </row>
    <row r="174" spans="1:5" ht="63.75" hidden="1">
      <c r="A174" s="27" t="s">
        <v>115</v>
      </c>
      <c r="B174" s="10"/>
      <c r="C174" s="10"/>
      <c r="D174" s="10">
        <f>'[1]анализ 2020'!J2177</f>
        <v>0</v>
      </c>
      <c r="E174" s="10">
        <f>'[1]анализ 2020'!K2177</f>
        <v>0</v>
      </c>
    </row>
    <row r="175" spans="1:5" ht="62.25" customHeight="1" hidden="1">
      <c r="A175" s="14" t="s">
        <v>116</v>
      </c>
      <c r="B175" s="10"/>
      <c r="C175" s="10"/>
      <c r="D175" s="10"/>
      <c r="E175" s="10"/>
    </row>
    <row r="176" spans="1:5" ht="48">
      <c r="A176" s="9" t="s">
        <v>55</v>
      </c>
      <c r="B176" s="10">
        <v>11100319</v>
      </c>
      <c r="C176" s="10">
        <v>1779131.04</v>
      </c>
      <c r="D176" s="10">
        <f>'[1]анализ 2020'!J2227+'[1]анализ 2020'!J1683+'[1]анализ 2020'!J1689+'[1]анализ 2020'!J1695</f>
        <v>11565484</v>
      </c>
      <c r="E176" s="10">
        <f>'[1]анализ 2020'!K2227+'[1]анализ 2020'!K1683+'[1]анализ 2020'!K1689+'[1]анализ 2020'!K1695</f>
        <v>11565484</v>
      </c>
    </row>
    <row r="177" spans="1:5" ht="36">
      <c r="A177" s="7" t="s">
        <v>179</v>
      </c>
      <c r="B177" s="8">
        <f>B178+B179+B180+B181+B182</f>
        <v>13345485</v>
      </c>
      <c r="C177" s="8">
        <f>C178+C179+C180+C181+C182</f>
        <v>4182430.4999999995</v>
      </c>
      <c r="D177" s="8">
        <f>D178+D179+D180+D181+D182</f>
        <v>1565300</v>
      </c>
      <c r="E177" s="8">
        <f>E178+E179+E180+E181+E182</f>
        <v>1565300</v>
      </c>
    </row>
    <row r="178" spans="1:5" ht="24">
      <c r="A178" s="9" t="s">
        <v>56</v>
      </c>
      <c r="B178" s="10">
        <v>842808</v>
      </c>
      <c r="C178" s="10">
        <v>355194.53</v>
      </c>
      <c r="D178" s="10">
        <f>'[1]анализ 2020'!J2294+'[1]анализ 2020'!J2308</f>
        <v>1565300</v>
      </c>
      <c r="E178" s="10">
        <f>'[1]анализ 2020'!K2294+'[1]анализ 2020'!K2308</f>
        <v>1565300</v>
      </c>
    </row>
    <row r="179" spans="1:5" ht="24">
      <c r="A179" s="9" t="s">
        <v>57</v>
      </c>
      <c r="B179" s="10">
        <v>760000</v>
      </c>
      <c r="C179" s="10">
        <v>2795</v>
      </c>
      <c r="D179" s="10">
        <f>'[1]анализ 2020'!J2322+'[1]анализ 2020'!J2343+'[1]анализ 2020'!J2391</f>
        <v>0</v>
      </c>
      <c r="E179" s="10">
        <f>'[1]анализ 2020'!K2322+'[1]анализ 2020'!K2343+'[1]анализ 2020'!K2391</f>
        <v>0</v>
      </c>
    </row>
    <row r="180" spans="1:5" ht="36">
      <c r="A180" s="14" t="s">
        <v>58</v>
      </c>
      <c r="B180" s="10">
        <v>8742917</v>
      </c>
      <c r="C180" s="10">
        <v>3657580.07</v>
      </c>
      <c r="D180" s="10">
        <f>'[1]анализ 2020'!J2433+'[1]анализ 2020'!J2413</f>
        <v>0</v>
      </c>
      <c r="E180" s="10">
        <f>'[1]анализ 2020'!K2433+'[1]анализ 2020'!K2413</f>
        <v>0</v>
      </c>
    </row>
    <row r="181" spans="1:5" ht="23.25" customHeight="1">
      <c r="A181" s="16" t="s">
        <v>205</v>
      </c>
      <c r="B181" s="10">
        <v>2819747.61</v>
      </c>
      <c r="C181" s="10">
        <v>156847.75</v>
      </c>
      <c r="D181" s="10"/>
      <c r="E181" s="10"/>
    </row>
    <row r="182" spans="1:5" ht="24">
      <c r="A182" s="16" t="s">
        <v>204</v>
      </c>
      <c r="B182" s="10">
        <v>180012.39</v>
      </c>
      <c r="C182" s="10">
        <v>10013.15</v>
      </c>
      <c r="D182" s="10"/>
      <c r="E182" s="10"/>
    </row>
    <row r="183" spans="1:5" ht="36">
      <c r="A183" s="28" t="s">
        <v>180</v>
      </c>
      <c r="B183" s="8">
        <f>B184+B185+B186</f>
        <v>2583425.58</v>
      </c>
      <c r="C183" s="8">
        <f>C184+C185+C186</f>
        <v>112083</v>
      </c>
      <c r="D183" s="8">
        <f>D184</f>
        <v>1526654</v>
      </c>
      <c r="E183" s="8">
        <f>E184</f>
        <v>954654</v>
      </c>
    </row>
    <row r="184" spans="1:5" ht="24">
      <c r="A184" s="23" t="s">
        <v>59</v>
      </c>
      <c r="B184" s="10">
        <v>2583425.58</v>
      </c>
      <c r="C184" s="10">
        <v>112083</v>
      </c>
      <c r="D184" s="10">
        <f>'[1]анализ 2020'!J929+'[1]анализ 2020'!J1775+'[1]анализ 2020'!J2491+'[1]анализ 2020'!J3523</f>
        <v>1526654</v>
      </c>
      <c r="E184" s="10">
        <f>'[1]анализ 2020'!K929+'[1]анализ 2020'!K1775+'[1]анализ 2020'!K2491+'[1]анализ 2020'!K3523</f>
        <v>954654</v>
      </c>
    </row>
    <row r="185" spans="1:5" ht="25.5" customHeight="1" hidden="1">
      <c r="A185" s="16" t="s">
        <v>205</v>
      </c>
      <c r="B185" s="10">
        <v>0</v>
      </c>
      <c r="C185" s="10">
        <v>0</v>
      </c>
      <c r="D185" s="10"/>
      <c r="E185" s="10"/>
    </row>
    <row r="186" spans="1:5" ht="24" hidden="1">
      <c r="A186" s="16" t="s">
        <v>204</v>
      </c>
      <c r="B186" s="10">
        <v>0</v>
      </c>
      <c r="C186" s="10">
        <v>0</v>
      </c>
      <c r="D186" s="10"/>
      <c r="E186" s="10"/>
    </row>
    <row r="187" spans="1:5" ht="12.75" hidden="1">
      <c r="A187" s="23"/>
      <c r="B187" s="10"/>
      <c r="C187" s="10"/>
      <c r="D187" s="10"/>
      <c r="E187" s="10"/>
    </row>
    <row r="188" spans="1:5" ht="36" customHeight="1">
      <c r="A188" s="7" t="s">
        <v>181</v>
      </c>
      <c r="B188" s="8">
        <f>B191+B193+B194+B192+B189+B190</f>
        <v>2170500</v>
      </c>
      <c r="C188" s="8">
        <f>C191+C193+C194+C192+C189+C190</f>
        <v>57660</v>
      </c>
      <c r="D188" s="8">
        <f>D191+D193+D194+D192+D189+D190</f>
        <v>4000000</v>
      </c>
      <c r="E188" s="8">
        <f>E191+E193+E194+E192+E189+E190</f>
        <v>3299260</v>
      </c>
    </row>
    <row r="189" spans="1:5" ht="53.25" customHeight="1" hidden="1">
      <c r="A189" s="14" t="s">
        <v>100</v>
      </c>
      <c r="B189" s="36">
        <f>'[1]анализ 2020'!ER3178</f>
        <v>0</v>
      </c>
      <c r="C189" s="36">
        <f>'[1]анализ 2020'!ES3178</f>
        <v>0</v>
      </c>
      <c r="D189" s="36"/>
      <c r="E189" s="36"/>
    </row>
    <row r="190" spans="1:5" ht="52.5" customHeight="1" hidden="1">
      <c r="A190" s="14" t="s">
        <v>101</v>
      </c>
      <c r="B190" s="36">
        <f>'[1]анализ 2020'!ER3189</f>
        <v>0</v>
      </c>
      <c r="C190" s="36">
        <f>'[1]анализ 2020'!ES3189</f>
        <v>0</v>
      </c>
      <c r="D190" s="36"/>
      <c r="E190" s="36"/>
    </row>
    <row r="191" spans="1:5" ht="36">
      <c r="A191" s="9" t="s">
        <v>60</v>
      </c>
      <c r="B191" s="10">
        <v>104000</v>
      </c>
      <c r="C191" s="10">
        <v>57660</v>
      </c>
      <c r="D191" s="10">
        <f>'[1]анализ 2020'!J2521</f>
        <v>0</v>
      </c>
      <c r="E191" s="10">
        <f>'[1]анализ 2020'!K2521</f>
        <v>0</v>
      </c>
    </row>
    <row r="192" spans="1:5" ht="36">
      <c r="A192" s="9" t="s">
        <v>82</v>
      </c>
      <c r="B192" s="10">
        <v>17500</v>
      </c>
      <c r="C192" s="10">
        <v>0</v>
      </c>
      <c r="D192" s="10">
        <f>'[1]анализ 2020'!J944+'[1]анализ 2020'!J1836+'[1]анализ 2020'!J2535+'[1]анализ 2020'!J3565</f>
        <v>4000000</v>
      </c>
      <c r="E192" s="10">
        <f>'[1]анализ 2020'!K944+'[1]анализ 2020'!K1836+'[1]анализ 2020'!K2535+'[1]анализ 2020'!K3565</f>
        <v>3299260</v>
      </c>
    </row>
    <row r="193" spans="1:5" ht="25.5" customHeight="1">
      <c r="A193" s="16" t="s">
        <v>205</v>
      </c>
      <c r="B193" s="10">
        <v>1926041.7</v>
      </c>
      <c r="C193" s="10">
        <v>0</v>
      </c>
      <c r="D193" s="10"/>
      <c r="E193" s="10"/>
    </row>
    <row r="194" spans="1:5" ht="24">
      <c r="A194" s="16" t="s">
        <v>204</v>
      </c>
      <c r="B194" s="10">
        <v>122958.3</v>
      </c>
      <c r="C194" s="10">
        <v>0</v>
      </c>
      <c r="D194" s="10"/>
      <c r="E194" s="10"/>
    </row>
    <row r="195" spans="1:7" ht="48">
      <c r="A195" s="7" t="s">
        <v>182</v>
      </c>
      <c r="B195" s="8">
        <f>B196+B197+B198</f>
        <v>10463148</v>
      </c>
      <c r="C195" s="8">
        <f>C196+C197+C198</f>
        <v>4084152.0300000003</v>
      </c>
      <c r="D195" s="8">
        <f>D196+D197+D198</f>
        <v>10094798</v>
      </c>
      <c r="E195" s="8">
        <f>E196+E197+E198</f>
        <v>7418863</v>
      </c>
      <c r="G195" s="2"/>
    </row>
    <row r="196" spans="1:5" ht="48">
      <c r="A196" s="9" t="s">
        <v>61</v>
      </c>
      <c r="B196" s="10">
        <v>6717809</v>
      </c>
      <c r="C196" s="10">
        <v>2641084.19</v>
      </c>
      <c r="D196" s="10">
        <f>'[1]анализ 2020'!J2591</f>
        <v>6428114</v>
      </c>
      <c r="E196" s="10">
        <f>'[1]анализ 2020'!K2591</f>
        <v>4766674</v>
      </c>
    </row>
    <row r="197" spans="1:7" ht="60">
      <c r="A197" s="9" t="s">
        <v>62</v>
      </c>
      <c r="B197" s="10">
        <v>3500</v>
      </c>
      <c r="C197" s="10">
        <v>0</v>
      </c>
      <c r="D197" s="10"/>
      <c r="E197" s="10"/>
      <c r="G197" s="2">
        <f>10463148-B195</f>
        <v>0</v>
      </c>
    </row>
    <row r="198" spans="1:5" ht="36">
      <c r="A198" s="9" t="s">
        <v>63</v>
      </c>
      <c r="B198" s="10">
        <v>3741839</v>
      </c>
      <c r="C198" s="10">
        <v>1443067.84</v>
      </c>
      <c r="D198" s="10">
        <f>'[1]анализ 2020'!J2647</f>
        <v>3666684</v>
      </c>
      <c r="E198" s="10">
        <f>'[1]анализ 2020'!K2647</f>
        <v>2652189</v>
      </c>
    </row>
    <row r="199" spans="1:5" ht="12.75">
      <c r="A199" s="9"/>
      <c r="B199" s="1"/>
      <c r="C199" s="1"/>
      <c r="D199" s="1"/>
      <c r="E199" s="1"/>
    </row>
    <row r="200" spans="1:5" ht="36">
      <c r="A200" s="5" t="s">
        <v>183</v>
      </c>
      <c r="B200" s="6">
        <f>B201+B202+B203+B204</f>
        <v>835044.95</v>
      </c>
      <c r="C200" s="6">
        <f>C201+C202+C203+C204</f>
        <v>600000</v>
      </c>
      <c r="D200" s="6">
        <f>D201+D202+D203+D204</f>
        <v>333000</v>
      </c>
      <c r="E200" s="6">
        <f>E201+E202+E203+E204</f>
        <v>343000</v>
      </c>
    </row>
    <row r="201" spans="1:5" ht="36">
      <c r="A201" s="9" t="s">
        <v>64</v>
      </c>
      <c r="B201" s="10">
        <v>30600</v>
      </c>
      <c r="C201" s="10">
        <v>0</v>
      </c>
      <c r="D201" s="10">
        <f>'[1]анализ 2020'!J1877</f>
        <v>30600</v>
      </c>
      <c r="E201" s="10">
        <f>'[1]анализ 2020'!K1877</f>
        <v>26000</v>
      </c>
    </row>
    <row r="202" spans="1:5" ht="24">
      <c r="A202" s="9" t="s">
        <v>65</v>
      </c>
      <c r="B202" s="10">
        <v>804444.95</v>
      </c>
      <c r="C202" s="10">
        <v>600000</v>
      </c>
      <c r="D202" s="10">
        <f>'[1]анализ 2020'!J2667</f>
        <v>302400</v>
      </c>
      <c r="E202" s="10">
        <f>'[1]анализ 2020'!K2667</f>
        <v>317000</v>
      </c>
    </row>
    <row r="203" spans="1:5" ht="36" hidden="1">
      <c r="A203" s="9" t="s">
        <v>96</v>
      </c>
      <c r="B203" s="10">
        <f>'[1]анализ 2020'!ER2657</f>
        <v>0</v>
      </c>
      <c r="C203" s="10">
        <f>'[1]анализ 2020'!ES2657</f>
        <v>0</v>
      </c>
      <c r="D203" s="10"/>
      <c r="E203" s="10"/>
    </row>
    <row r="204" spans="1:5" ht="48" hidden="1">
      <c r="A204" s="9" t="s">
        <v>97</v>
      </c>
      <c r="B204" s="10">
        <f>'[1]анализ 2020'!ER2663</f>
        <v>0</v>
      </c>
      <c r="C204" s="10">
        <f>'[1]анализ 2020'!ES2663</f>
        <v>0</v>
      </c>
      <c r="D204" s="10">
        <f>'[1]анализ 2020'!J2662</f>
        <v>0</v>
      </c>
      <c r="E204" s="10">
        <f>'[1]анализ 2020'!K2662</f>
        <v>0</v>
      </c>
    </row>
    <row r="205" spans="1:5" ht="12.75">
      <c r="A205" s="1"/>
      <c r="B205" s="1"/>
      <c r="C205" s="1"/>
      <c r="D205" s="1"/>
      <c r="E205" s="1"/>
    </row>
    <row r="206" spans="1:5" ht="36">
      <c r="A206" s="5" t="s">
        <v>184</v>
      </c>
      <c r="B206" s="6">
        <f>SUM(B207:B215)</f>
        <v>6046363.16</v>
      </c>
      <c r="C206" s="6">
        <f>SUM(C207:C215)</f>
        <v>746503.14</v>
      </c>
      <c r="D206" s="6">
        <f>D207+D208+D209+D210+D211</f>
        <v>86822</v>
      </c>
      <c r="E206" s="6">
        <f>E207+E208+E209+E210+E211</f>
        <v>86822</v>
      </c>
    </row>
    <row r="207" spans="1:5" ht="38.25" hidden="1">
      <c r="A207" s="17" t="s">
        <v>66</v>
      </c>
      <c r="B207" s="10">
        <f>'[1]анализ 2020'!ER2107</f>
        <v>0</v>
      </c>
      <c r="C207" s="10">
        <f>'[1]анализ 2020'!ES2107</f>
        <v>0</v>
      </c>
      <c r="D207" s="10"/>
      <c r="E207" s="10"/>
    </row>
    <row r="208" spans="1:5" ht="12.75" hidden="1">
      <c r="A208" s="11" t="s">
        <v>67</v>
      </c>
      <c r="B208" s="10">
        <f>'[1]анализ 2020'!H2686</f>
        <v>0</v>
      </c>
      <c r="C208" s="10">
        <f>'[1]анализ 2020'!I2686</f>
        <v>0</v>
      </c>
      <c r="D208" s="10"/>
      <c r="E208" s="10"/>
    </row>
    <row r="209" spans="1:5" ht="38.25">
      <c r="A209" s="46" t="s">
        <v>194</v>
      </c>
      <c r="B209" s="10">
        <v>5183752.69</v>
      </c>
      <c r="C209" s="10">
        <v>746503.14</v>
      </c>
      <c r="D209" s="10">
        <f>'[1]анализ 2020'!J2707</f>
        <v>0</v>
      </c>
      <c r="E209" s="10">
        <f>'[1]анализ 2020'!K2707</f>
        <v>0</v>
      </c>
    </row>
    <row r="210" spans="1:5" ht="25.5">
      <c r="A210" s="17" t="s">
        <v>89</v>
      </c>
      <c r="B210" s="10">
        <v>98110.47</v>
      </c>
      <c r="C210" s="10">
        <v>0</v>
      </c>
      <c r="D210" s="10">
        <f>'[1]анализ 2020'!J2069</f>
        <v>86822</v>
      </c>
      <c r="E210" s="10">
        <f>'[1]анализ 2020'!K2069</f>
        <v>86822</v>
      </c>
    </row>
    <row r="211" spans="1:5" ht="25.5" hidden="1">
      <c r="A211" s="17" t="s">
        <v>90</v>
      </c>
      <c r="B211" s="10">
        <f>'[1]анализ 2020'!ER2088</f>
        <v>0</v>
      </c>
      <c r="C211" s="10">
        <f>'[1]анализ 2020'!ES2088</f>
        <v>0</v>
      </c>
      <c r="D211" s="10"/>
      <c r="E211" s="10"/>
    </row>
    <row r="212" spans="1:5" ht="36">
      <c r="A212" s="14" t="s">
        <v>117</v>
      </c>
      <c r="B212" s="10">
        <v>272000</v>
      </c>
      <c r="C212" s="10">
        <f>'[1]анализ 2020'!ES2126</f>
        <v>0</v>
      </c>
      <c r="D212" s="10"/>
      <c r="E212" s="10"/>
    </row>
    <row r="213" spans="1:5" ht="25.5" hidden="1">
      <c r="A213" s="37" t="s">
        <v>119</v>
      </c>
      <c r="B213" s="10">
        <f>'[1]анализ 2020'!I2723</f>
        <v>0</v>
      </c>
      <c r="C213" s="10">
        <f>'[1]анализ 2020'!J2723</f>
        <v>0</v>
      </c>
      <c r="D213" s="10"/>
      <c r="E213" s="10"/>
    </row>
    <row r="214" spans="1:5" ht="38.25" hidden="1">
      <c r="A214" s="37" t="s">
        <v>120</v>
      </c>
      <c r="B214" s="10">
        <v>0</v>
      </c>
      <c r="C214" s="10">
        <v>0</v>
      </c>
      <c r="D214" s="10"/>
      <c r="E214" s="10"/>
    </row>
    <row r="215" spans="1:5" ht="38.25">
      <c r="A215" s="37" t="s">
        <v>207</v>
      </c>
      <c r="B215" s="10">
        <v>492500</v>
      </c>
      <c r="C215" s="10">
        <v>0</v>
      </c>
      <c r="D215" s="10"/>
      <c r="E215" s="10"/>
    </row>
    <row r="216" spans="1:5" ht="12.75">
      <c r="A216" s="1"/>
      <c r="B216" s="1"/>
      <c r="C216" s="1"/>
      <c r="D216" s="1"/>
      <c r="E216" s="1"/>
    </row>
    <row r="217" spans="1:5" ht="27.75" customHeight="1">
      <c r="A217" s="26" t="s">
        <v>185</v>
      </c>
      <c r="B217" s="6">
        <f>B218+B230</f>
        <v>32990326.42</v>
      </c>
      <c r="C217" s="6">
        <f>C218+C230</f>
        <v>11728172.02</v>
      </c>
      <c r="D217" s="6">
        <f>D218+D230</f>
        <v>28006343</v>
      </c>
      <c r="E217" s="6">
        <f>E218+E230</f>
        <v>22705397</v>
      </c>
    </row>
    <row r="218" spans="1:5" ht="36">
      <c r="A218" s="28" t="s">
        <v>186</v>
      </c>
      <c r="B218" s="8">
        <f>B219+B222+B223+B224+B228+B229+B220+B221+B225+B226+B227</f>
        <v>23356502.42</v>
      </c>
      <c r="C218" s="8">
        <f>C219+C222+C223+C224+C228+C229+C220+C221+C225+C226+C227</f>
        <v>8013355.41</v>
      </c>
      <c r="D218" s="8">
        <f>D219+D222+D223+D224+D228+D229+D220+D221+D225+D226</f>
        <v>19816952</v>
      </c>
      <c r="E218" s="8">
        <f>E219+E222+E223+E224+E228+E229+E220+E221+E225+E226</f>
        <v>16816952</v>
      </c>
    </row>
    <row r="219" spans="1:5" ht="36">
      <c r="A219" s="11" t="s">
        <v>68</v>
      </c>
      <c r="B219" s="10">
        <v>11988858</v>
      </c>
      <c r="C219" s="10">
        <v>5379388.47</v>
      </c>
      <c r="D219" s="10">
        <f>'[1]анализ 2020'!J3341</f>
        <v>16627352</v>
      </c>
      <c r="E219" s="10">
        <f>'[1]анализ 2020'!K3341</f>
        <v>16627352</v>
      </c>
    </row>
    <row r="220" spans="1:5" ht="36">
      <c r="A220" s="9" t="s">
        <v>112</v>
      </c>
      <c r="B220" s="10">
        <v>7723070</v>
      </c>
      <c r="C220" s="10">
        <v>2033966.94</v>
      </c>
      <c r="D220" s="10"/>
      <c r="E220" s="10"/>
    </row>
    <row r="221" spans="1:5" ht="36" hidden="1">
      <c r="A221" s="9" t="s">
        <v>113</v>
      </c>
      <c r="B221" s="10">
        <f>'[1]анализ 2020'!ER3355</f>
        <v>0</v>
      </c>
      <c r="C221" s="10">
        <f>'[1]анализ 2020'!ES3355</f>
        <v>0</v>
      </c>
      <c r="D221" s="10"/>
      <c r="E221" s="10"/>
    </row>
    <row r="222" spans="1:5" ht="36" hidden="1">
      <c r="A222" s="16" t="s">
        <v>69</v>
      </c>
      <c r="B222" s="10">
        <f>'[1]анализ 2020'!ER3362</f>
        <v>0</v>
      </c>
      <c r="C222" s="10">
        <f>'[1]анализ 2020'!ES3362</f>
        <v>0</v>
      </c>
      <c r="D222" s="10"/>
      <c r="E222" s="10"/>
    </row>
    <row r="223" spans="1:5" ht="36">
      <c r="A223" s="16" t="s">
        <v>70</v>
      </c>
      <c r="B223" s="10">
        <v>41900</v>
      </c>
      <c r="C223" s="10">
        <v>0</v>
      </c>
      <c r="D223" s="10">
        <f>'[1]анализ 2020'!J3369</f>
        <v>156000</v>
      </c>
      <c r="E223" s="10">
        <f>'[1]анализ 2020'!K3369</f>
        <v>156000</v>
      </c>
    </row>
    <row r="224" spans="1:5" ht="36">
      <c r="A224" s="16" t="s">
        <v>71</v>
      </c>
      <c r="B224" s="10">
        <v>2674.42</v>
      </c>
      <c r="C224" s="10">
        <v>0</v>
      </c>
      <c r="D224" s="10">
        <f>'[1]анализ 2020'!J3376</f>
        <v>33600</v>
      </c>
      <c r="E224" s="10">
        <f>'[1]анализ 2020'!K3376</f>
        <v>33600</v>
      </c>
    </row>
    <row r="225" spans="1:5" ht="51">
      <c r="A225" s="35" t="s">
        <v>187</v>
      </c>
      <c r="B225" s="10">
        <v>2820000</v>
      </c>
      <c r="C225" s="10">
        <v>0</v>
      </c>
      <c r="D225" s="10">
        <f>'[1]анализ 2020'!J3411</f>
        <v>2820000</v>
      </c>
      <c r="E225" s="10">
        <f>'[1]анализ 2020'!K3411</f>
        <v>0</v>
      </c>
    </row>
    <row r="226" spans="1:5" ht="51">
      <c r="A226" s="35" t="s">
        <v>188</v>
      </c>
      <c r="B226" s="10">
        <v>180000</v>
      </c>
      <c r="C226" s="10">
        <v>0</v>
      </c>
      <c r="D226" s="10">
        <f>'[1]анализ 2020'!J3418</f>
        <v>180000</v>
      </c>
      <c r="E226" s="10">
        <f>'[1]анализ 2020'!K3418</f>
        <v>0</v>
      </c>
    </row>
    <row r="227" spans="1:5" ht="38.25" hidden="1">
      <c r="A227" s="40" t="s">
        <v>129</v>
      </c>
      <c r="B227" s="10">
        <v>0</v>
      </c>
      <c r="C227" s="10">
        <v>0</v>
      </c>
      <c r="D227" s="10"/>
      <c r="E227" s="10"/>
    </row>
    <row r="228" spans="1:5" ht="27" customHeight="1">
      <c r="A228" s="16" t="s">
        <v>203</v>
      </c>
      <c r="B228" s="10">
        <v>563994.6</v>
      </c>
      <c r="C228" s="10">
        <v>563994.6</v>
      </c>
      <c r="D228" s="10"/>
      <c r="E228" s="10"/>
    </row>
    <row r="229" spans="1:5" ht="24">
      <c r="A229" s="16" t="s">
        <v>204</v>
      </c>
      <c r="B229" s="10">
        <v>36005.4</v>
      </c>
      <c r="C229" s="10">
        <v>36005.4</v>
      </c>
      <c r="D229" s="10"/>
      <c r="E229" s="10"/>
    </row>
    <row r="230" spans="1:5" ht="24">
      <c r="A230" s="28" t="s">
        <v>189</v>
      </c>
      <c r="B230" s="8">
        <f>B231+B233+B232</f>
        <v>9633824</v>
      </c>
      <c r="C230" s="8">
        <f>C231+C233+C232</f>
        <v>3714816.61</v>
      </c>
      <c r="D230" s="8">
        <f>D231+D233</f>
        <v>8189391</v>
      </c>
      <c r="E230" s="8">
        <f>E231+E233</f>
        <v>5888445</v>
      </c>
    </row>
    <row r="231" spans="1:5" ht="36">
      <c r="A231" s="11" t="s">
        <v>72</v>
      </c>
      <c r="B231" s="10">
        <v>9633824</v>
      </c>
      <c r="C231" s="10">
        <v>3714816.61</v>
      </c>
      <c r="D231" s="10">
        <f>'[1]анализ 2020'!J3427</f>
        <v>8189391</v>
      </c>
      <c r="E231" s="10">
        <f>'[1]анализ 2020'!K3427</f>
        <v>5888445</v>
      </c>
    </row>
    <row r="232" spans="1:5" ht="51" hidden="1">
      <c r="A232" s="40" t="s">
        <v>195</v>
      </c>
      <c r="B232" s="10">
        <v>0</v>
      </c>
      <c r="C232" s="10">
        <v>0</v>
      </c>
      <c r="D232" s="10"/>
      <c r="E232" s="10"/>
    </row>
    <row r="233" spans="1:5" ht="38.25" hidden="1">
      <c r="A233" s="40" t="s">
        <v>129</v>
      </c>
      <c r="B233" s="10">
        <v>0</v>
      </c>
      <c r="C233" s="10">
        <v>0</v>
      </c>
      <c r="D233" s="10"/>
      <c r="E233" s="10"/>
    </row>
    <row r="234" spans="1:5" ht="12.75">
      <c r="A234" s="9"/>
      <c r="B234" s="10"/>
      <c r="C234" s="10"/>
      <c r="D234" s="10"/>
      <c r="E234" s="10"/>
    </row>
    <row r="235" spans="1:5" ht="36">
      <c r="A235" s="5" t="s">
        <v>108</v>
      </c>
      <c r="B235" s="6">
        <f>B236+B238+B237</f>
        <v>335000</v>
      </c>
      <c r="C235" s="6">
        <f>C236+C238</f>
        <v>0</v>
      </c>
      <c r="D235" s="6">
        <f>D236+D238</f>
        <v>335000</v>
      </c>
      <c r="E235" s="6">
        <f>E236+E238</f>
        <v>335000</v>
      </c>
    </row>
    <row r="236" spans="1:5" ht="36">
      <c r="A236" s="9" t="s">
        <v>109</v>
      </c>
      <c r="B236" s="10">
        <v>300000</v>
      </c>
      <c r="C236" s="10">
        <v>0</v>
      </c>
      <c r="D236" s="10">
        <f>'[1]анализ 2020'!J960</f>
        <v>300000</v>
      </c>
      <c r="E236" s="10">
        <f>'[1]анализ 2020'!K960</f>
        <v>300000</v>
      </c>
    </row>
    <row r="237" spans="1:5" ht="76.5" hidden="1">
      <c r="A237" s="40" t="s">
        <v>196</v>
      </c>
      <c r="B237" s="10">
        <v>0</v>
      </c>
      <c r="C237" s="10">
        <v>0</v>
      </c>
      <c r="D237" s="10"/>
      <c r="E237" s="10"/>
    </row>
    <row r="238" spans="1:5" ht="48">
      <c r="A238" s="9" t="s">
        <v>110</v>
      </c>
      <c r="B238" s="10">
        <v>35000</v>
      </c>
      <c r="C238" s="10">
        <v>0</v>
      </c>
      <c r="D238" s="10">
        <f>'[1]анализ 2020'!J967</f>
        <v>35000</v>
      </c>
      <c r="E238" s="10">
        <f>'[1]анализ 2020'!K967</f>
        <v>35000</v>
      </c>
    </row>
    <row r="239" spans="1:5" ht="12.75">
      <c r="A239" s="11"/>
      <c r="B239" s="10"/>
      <c r="C239" s="10"/>
      <c r="D239" s="10"/>
      <c r="E239" s="10"/>
    </row>
    <row r="240" spans="1:5" ht="12.75">
      <c r="A240" s="24" t="s">
        <v>73</v>
      </c>
      <c r="B240" s="10">
        <f>B244+B245+B241</f>
        <v>6690375</v>
      </c>
      <c r="C240" s="10">
        <f>C244+C245+C241</f>
        <v>2496260.37</v>
      </c>
      <c r="D240" s="10">
        <f>D244+D245+D241</f>
        <v>5761483</v>
      </c>
      <c r="E240" s="10">
        <f>E244+E245+E241</f>
        <v>4059384</v>
      </c>
    </row>
    <row r="241" spans="1:5" ht="12.75" hidden="1">
      <c r="A241" s="13" t="s">
        <v>105</v>
      </c>
      <c r="B241" s="10">
        <f>B242+B243</f>
        <v>0</v>
      </c>
      <c r="C241" s="10">
        <f>C242+C243</f>
        <v>0</v>
      </c>
      <c r="D241" s="10">
        <f>D242+D243</f>
        <v>0</v>
      </c>
      <c r="E241" s="10">
        <f>E242+E243</f>
        <v>0</v>
      </c>
    </row>
    <row r="242" spans="1:5" ht="24" hidden="1">
      <c r="A242" s="13" t="s">
        <v>106</v>
      </c>
      <c r="B242" s="10">
        <f>'[1]анализ 2020'!ER989</f>
        <v>0</v>
      </c>
      <c r="C242" s="10">
        <f>'[1]анализ 2020'!ES989</f>
        <v>0</v>
      </c>
      <c r="D242" s="10"/>
      <c r="E242" s="10"/>
    </row>
    <row r="243" spans="1:5" ht="24" hidden="1">
      <c r="A243" s="13" t="s">
        <v>107</v>
      </c>
      <c r="B243" s="10">
        <f>'[1]анализ 2020'!ER994</f>
        <v>0</v>
      </c>
      <c r="C243" s="10">
        <f>'[1]анализ 2020'!ES994</f>
        <v>0</v>
      </c>
      <c r="D243" s="10"/>
      <c r="E243" s="10"/>
    </row>
    <row r="244" spans="1:5" ht="12.75">
      <c r="A244" s="24" t="s">
        <v>74</v>
      </c>
      <c r="B244" s="10">
        <v>3445058</v>
      </c>
      <c r="C244" s="10">
        <v>1228135.23</v>
      </c>
      <c r="D244" s="10">
        <f>'[1]анализ 2020'!J2998</f>
        <v>3253893</v>
      </c>
      <c r="E244" s="10">
        <f>'[1]анализ 2020'!K2998</f>
        <v>2406025</v>
      </c>
    </row>
    <row r="245" spans="1:5" ht="24">
      <c r="A245" s="25" t="s">
        <v>75</v>
      </c>
      <c r="B245" s="10">
        <v>3245317</v>
      </c>
      <c r="C245" s="10">
        <v>1268125.14</v>
      </c>
      <c r="D245" s="10">
        <f>'[1]анализ 2020'!J3050</f>
        <v>2507590</v>
      </c>
      <c r="E245" s="10">
        <f>'[1]анализ 2020'!K3050</f>
        <v>1653359</v>
      </c>
    </row>
    <row r="246" spans="1:5" ht="12.75">
      <c r="A246" s="25" t="s">
        <v>190</v>
      </c>
      <c r="B246" s="10"/>
      <c r="C246" s="10"/>
      <c r="D246" s="10">
        <v>6549111</v>
      </c>
      <c r="E246" s="10">
        <v>13570385</v>
      </c>
    </row>
    <row r="247" spans="1:5" ht="12.75">
      <c r="A247" s="29" t="s">
        <v>76</v>
      </c>
      <c r="B247" s="30">
        <f>B248-B240</f>
        <v>1462966029.72</v>
      </c>
      <c r="C247" s="30">
        <f>C248-C240</f>
        <v>634427446.7</v>
      </c>
      <c r="D247" s="30">
        <f>D248-D240</f>
        <v>1362218868</v>
      </c>
      <c r="E247" s="30">
        <f>E248-E240</f>
        <v>1797924112</v>
      </c>
    </row>
    <row r="248" spans="1:5" ht="12.75">
      <c r="A248" s="29" t="s">
        <v>77</v>
      </c>
      <c r="B248" s="30">
        <f>B5+B38+B50+B62+B79+B85+B95+B106+B171+B200+B206+B217+B240+B235</f>
        <v>1469656404.72</v>
      </c>
      <c r="C248" s="30">
        <f>C5+C38+C50+C62+C79+C85+C95+C106+C171+C200+C206+C217+C240+C235</f>
        <v>636923707.07</v>
      </c>
      <c r="D248" s="30">
        <f>D5+D38+D50+D62+D79+D85+D95+D106+D171+D200+D206+D217+D240+D235+D246</f>
        <v>1367980351</v>
      </c>
      <c r="E248" s="30">
        <f>E5+E38+E50+E62+E79+E85+E95+E106+E171+E200+E206+E217+E240+E235+E246</f>
        <v>1801983496</v>
      </c>
    </row>
    <row r="250" spans="1:5" ht="12.75">
      <c r="A250" s="2"/>
      <c r="B250" s="2"/>
      <c r="C250" s="2"/>
      <c r="D250" s="2"/>
      <c r="E250" s="2"/>
    </row>
    <row r="251" spans="2:5" ht="12.75">
      <c r="B251" s="45"/>
      <c r="C251" s="2"/>
      <c r="D251" s="2">
        <f>'[1]анализ 2020'!J14</f>
        <v>1370071715</v>
      </c>
      <c r="E251" s="2">
        <f>'[1]анализ 2020'!K14</f>
        <v>1803670381</v>
      </c>
    </row>
    <row r="252" spans="2:3" ht="12.75">
      <c r="B252" s="2"/>
      <c r="C252" s="2"/>
    </row>
    <row r="253" spans="2:5" ht="12.75">
      <c r="B253" s="2"/>
      <c r="C253" s="2"/>
      <c r="D253" s="2">
        <f>D248-D251</f>
        <v>-2091364</v>
      </c>
      <c r="E253" s="2">
        <f>E248-E251</f>
        <v>-1686885</v>
      </c>
    </row>
    <row r="257" ht="12.75">
      <c r="B257" s="2"/>
    </row>
    <row r="259" ht="12.75">
      <c r="B2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2021-07-19T06:17:15Z</dcterms:modified>
  <cp:category/>
  <cp:version/>
  <cp:contentType/>
  <cp:contentStatus/>
</cp:coreProperties>
</file>